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K\AK-jobs\AK-jobs-2015B\AK-KoTVa\00-BIA-2015-Tyokalu\SEND-20160122\"/>
    </mc:Choice>
  </mc:AlternateContent>
  <bookViews>
    <workbookView xWindow="0" yWindow="0" windowWidth="10820" windowHeight="3420"/>
  </bookViews>
  <sheets>
    <sheet name="TÄYTTÖPOHJA" sheetId="9" r:id="rId1"/>
    <sheet name="Tulostussivut" sheetId="11" r:id="rId2"/>
  </sheets>
  <definedNames>
    <definedName name="_xlnm.Print_Area" localSheetId="1">Tulostussivut!$B$2:$AA$229</definedName>
    <definedName name="_xlnm.Print_Area" localSheetId="0">TÄYTTÖPOHJA!$B$2:$AA$242</definedName>
    <definedName name="Prosessin_nimi" localSheetId="0">#REF!</definedName>
    <definedName name="Prosessin_nimi">#REF!</definedName>
  </definedNames>
  <calcPr calcId="162913"/>
</workbook>
</file>

<file path=xl/calcChain.xml><?xml version="1.0" encoding="utf-8"?>
<calcChain xmlns="http://schemas.openxmlformats.org/spreadsheetml/2006/main">
  <c r="G13" i="11" l="1"/>
  <c r="G11" i="11"/>
  <c r="Q115" i="11" l="1"/>
  <c r="Q116" i="11"/>
  <c r="Q117" i="11"/>
  <c r="W117" i="11"/>
  <c r="W116" i="11"/>
  <c r="W115" i="11"/>
  <c r="W111" i="11"/>
  <c r="W112" i="11"/>
  <c r="W113" i="11"/>
  <c r="Q113" i="11"/>
  <c r="Q112" i="11"/>
  <c r="V111" i="11"/>
  <c r="V112" i="11"/>
  <c r="V113" i="11"/>
  <c r="V117" i="11"/>
  <c r="V116" i="11"/>
  <c r="V115" i="11"/>
  <c r="P117" i="11"/>
  <c r="P116" i="11"/>
  <c r="P115" i="11"/>
  <c r="P113" i="11"/>
  <c r="P112" i="11"/>
  <c r="P111" i="11"/>
  <c r="AZ105" i="9" l="1"/>
  <c r="J92" i="11"/>
  <c r="P226" i="11" l="1"/>
  <c r="Q211" i="11"/>
  <c r="S179" i="11"/>
  <c r="M190" i="11"/>
  <c r="V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BL254" i="9"/>
  <c r="V216" i="11" s="1"/>
  <c r="BH254" i="9"/>
  <c r="R216" i="11" s="1"/>
  <c r="BF254" i="9"/>
  <c r="P216" i="11" s="1"/>
  <c r="BB254" i="9"/>
  <c r="L216" i="11" s="1"/>
  <c r="AZ254" i="9"/>
  <c r="J216" i="11" s="1"/>
  <c r="AS251" i="9"/>
  <c r="D186" i="11"/>
  <c r="H220" i="11"/>
  <c r="BL212" i="9"/>
  <c r="V175" i="11" s="1"/>
  <c r="BL213" i="9"/>
  <c r="V176" i="11" s="1"/>
  <c r="BL214" i="9"/>
  <c r="V177" i="11" s="1"/>
  <c r="BL215" i="9"/>
  <c r="V178" i="11" s="1"/>
  <c r="BL216" i="9"/>
  <c r="V179" i="11" s="1"/>
  <c r="BL217" i="9"/>
  <c r="V180" i="11" s="1"/>
  <c r="BL218" i="9"/>
  <c r="V181" i="11" s="1"/>
  <c r="BL219" i="9"/>
  <c r="V182" i="11" s="1"/>
  <c r="BL220" i="9"/>
  <c r="V183" i="11" s="1"/>
  <c r="BL221" i="9"/>
  <c r="V184" i="11" s="1"/>
  <c r="BL222" i="9"/>
  <c r="V185" i="11" s="1"/>
  <c r="BL223" i="9"/>
  <c r="V186" i="11" s="1"/>
  <c r="BL224" i="9"/>
  <c r="V187" i="11" s="1"/>
  <c r="BL225" i="9"/>
  <c r="V188" i="11" s="1"/>
  <c r="BL226" i="9"/>
  <c r="V189" i="11" s="1"/>
  <c r="BL227" i="9"/>
  <c r="V190" i="11" s="1"/>
  <c r="BL228" i="9"/>
  <c r="V191" i="11" s="1"/>
  <c r="BL229" i="9"/>
  <c r="V192" i="11" s="1"/>
  <c r="BL230" i="9"/>
  <c r="V193" i="11" s="1"/>
  <c r="BL231" i="9"/>
  <c r="V194" i="11" s="1"/>
  <c r="BL232" i="9"/>
  <c r="V195" i="11" s="1"/>
  <c r="BL233" i="9"/>
  <c r="V196" i="11" s="1"/>
  <c r="BL234" i="9"/>
  <c r="V197" i="11" s="1"/>
  <c r="BL235" i="9"/>
  <c r="V198" i="11" s="1"/>
  <c r="BL236" i="9"/>
  <c r="V199" i="11" s="1"/>
  <c r="BL237" i="9"/>
  <c r="V200" i="11" s="1"/>
  <c r="BL238" i="9"/>
  <c r="V201" i="11" s="1"/>
  <c r="BL239" i="9"/>
  <c r="V202" i="11" s="1"/>
  <c r="BL240" i="9"/>
  <c r="V203" i="11" s="1"/>
  <c r="BL241" i="9"/>
  <c r="V204" i="11" s="1"/>
  <c r="BL242" i="9"/>
  <c r="V205" i="11" s="1"/>
  <c r="BL243" i="9"/>
  <c r="V206" i="11" s="1"/>
  <c r="BL244" i="9"/>
  <c r="V207" i="11" s="1"/>
  <c r="BL245" i="9"/>
  <c r="V208" i="11" s="1"/>
  <c r="BL246" i="9"/>
  <c r="V209" i="11" s="1"/>
  <c r="BL247" i="9"/>
  <c r="V210" i="11" s="1"/>
  <c r="BL248" i="9"/>
  <c r="V211" i="11" s="1"/>
  <c r="BL211" i="9"/>
  <c r="V174" i="11" s="1"/>
  <c r="BF211" i="9"/>
  <c r="BG211" i="9"/>
  <c r="Q174" i="11" s="1"/>
  <c r="BH211" i="9"/>
  <c r="S174" i="11" s="1"/>
  <c r="BF212" i="9"/>
  <c r="BG212" i="9"/>
  <c r="Q175" i="11" s="1"/>
  <c r="BH212" i="9"/>
  <c r="S175" i="11" s="1"/>
  <c r="BF213" i="9"/>
  <c r="BG213" i="9"/>
  <c r="Q176" i="11" s="1"/>
  <c r="BH213" i="9"/>
  <c r="S176" i="11" s="1"/>
  <c r="BF214" i="9"/>
  <c r="BG214" i="9"/>
  <c r="Q177" i="11" s="1"/>
  <c r="BH214" i="9"/>
  <c r="S177" i="11" s="1"/>
  <c r="BF215" i="9"/>
  <c r="BG215" i="9"/>
  <c r="Q178" i="11" s="1"/>
  <c r="BH215" i="9"/>
  <c r="S178" i="11" s="1"/>
  <c r="BF216" i="9"/>
  <c r="BG216" i="9"/>
  <c r="Q179" i="11" s="1"/>
  <c r="BH216" i="9"/>
  <c r="BF217" i="9"/>
  <c r="BG217" i="9"/>
  <c r="Q180" i="11" s="1"/>
  <c r="BH217" i="9"/>
  <c r="S180" i="11" s="1"/>
  <c r="BF218" i="9"/>
  <c r="BG218" i="9"/>
  <c r="Q181" i="11" s="1"/>
  <c r="BH218" i="9"/>
  <c r="S181" i="11" s="1"/>
  <c r="BF219" i="9"/>
  <c r="BG219" i="9"/>
  <c r="Q182" i="11" s="1"/>
  <c r="BH219" i="9"/>
  <c r="S182" i="11" s="1"/>
  <c r="BF220" i="9"/>
  <c r="BG220" i="9"/>
  <c r="Q183" i="11" s="1"/>
  <c r="BH220" i="9"/>
  <c r="S183" i="11" s="1"/>
  <c r="BF221" i="9"/>
  <c r="BG221" i="9"/>
  <c r="Q184" i="11" s="1"/>
  <c r="BH221" i="9"/>
  <c r="S184" i="11" s="1"/>
  <c r="BF222" i="9"/>
  <c r="BG222" i="9"/>
  <c r="Q185" i="11" s="1"/>
  <c r="BH222" i="9"/>
  <c r="S185" i="11" s="1"/>
  <c r="BF223" i="9"/>
  <c r="BG223" i="9"/>
  <c r="Q186" i="11" s="1"/>
  <c r="BH223" i="9"/>
  <c r="S186" i="11" s="1"/>
  <c r="BF224" i="9"/>
  <c r="BG224" i="9"/>
  <c r="Q187" i="11" s="1"/>
  <c r="BH224" i="9"/>
  <c r="S187" i="11" s="1"/>
  <c r="BF225" i="9"/>
  <c r="BG225" i="9"/>
  <c r="Q188" i="11" s="1"/>
  <c r="BH225" i="9"/>
  <c r="S188" i="11" s="1"/>
  <c r="BF226" i="9"/>
  <c r="BG226" i="9"/>
  <c r="Q189" i="11" s="1"/>
  <c r="BH226" i="9"/>
  <c r="S189" i="11" s="1"/>
  <c r="BF227" i="9"/>
  <c r="BG227" i="9"/>
  <c r="Q190" i="11" s="1"/>
  <c r="BH227" i="9"/>
  <c r="S190" i="11" s="1"/>
  <c r="BF228" i="9"/>
  <c r="BG228" i="9"/>
  <c r="Q191" i="11" s="1"/>
  <c r="BH228" i="9"/>
  <c r="S191" i="11" s="1"/>
  <c r="BF229" i="9"/>
  <c r="BG229" i="9"/>
  <c r="Q192" i="11" s="1"/>
  <c r="BH229" i="9"/>
  <c r="S192" i="11" s="1"/>
  <c r="BF230" i="9"/>
  <c r="BG230" i="9"/>
  <c r="Q193" i="11" s="1"/>
  <c r="BH230" i="9"/>
  <c r="S193" i="11" s="1"/>
  <c r="BF231" i="9"/>
  <c r="BG231" i="9"/>
  <c r="Q194" i="11" s="1"/>
  <c r="BH231" i="9"/>
  <c r="S194" i="11" s="1"/>
  <c r="BF232" i="9"/>
  <c r="BG232" i="9"/>
  <c r="Q195" i="11" s="1"/>
  <c r="BH232" i="9"/>
  <c r="S195" i="11" s="1"/>
  <c r="BF233" i="9"/>
  <c r="BG233" i="9"/>
  <c r="Q196" i="11" s="1"/>
  <c r="BH233" i="9"/>
  <c r="S196" i="11" s="1"/>
  <c r="BF234" i="9"/>
  <c r="BG234" i="9"/>
  <c r="Q197" i="11" s="1"/>
  <c r="BH234" i="9"/>
  <c r="S197" i="11" s="1"/>
  <c r="BF235" i="9"/>
  <c r="BG235" i="9"/>
  <c r="Q198" i="11" s="1"/>
  <c r="BH235" i="9"/>
  <c r="S198" i="11" s="1"/>
  <c r="BF236" i="9"/>
  <c r="BG236" i="9"/>
  <c r="Q199" i="11" s="1"/>
  <c r="BH236" i="9"/>
  <c r="S199" i="11" s="1"/>
  <c r="BF237" i="9"/>
  <c r="BG237" i="9"/>
  <c r="Q200" i="11" s="1"/>
  <c r="BH237" i="9"/>
  <c r="S200" i="11" s="1"/>
  <c r="BF238" i="9"/>
  <c r="BG238" i="9"/>
  <c r="Q201" i="11" s="1"/>
  <c r="BH238" i="9"/>
  <c r="S201" i="11" s="1"/>
  <c r="BF239" i="9"/>
  <c r="BG239" i="9"/>
  <c r="Q202" i="11" s="1"/>
  <c r="BH239" i="9"/>
  <c r="S202" i="11" s="1"/>
  <c r="BF240" i="9"/>
  <c r="BG240" i="9"/>
  <c r="Q203" i="11" s="1"/>
  <c r="BH240" i="9"/>
  <c r="S203" i="11" s="1"/>
  <c r="BF241" i="9"/>
  <c r="BG241" i="9"/>
  <c r="Q204" i="11" s="1"/>
  <c r="BH241" i="9"/>
  <c r="S204" i="11" s="1"/>
  <c r="BF242" i="9"/>
  <c r="BG242" i="9"/>
  <c r="Q205" i="11" s="1"/>
  <c r="BH242" i="9"/>
  <c r="S205" i="11" s="1"/>
  <c r="BF243" i="9"/>
  <c r="BG243" i="9"/>
  <c r="Q206" i="11" s="1"/>
  <c r="BH243" i="9"/>
  <c r="S206" i="11" s="1"/>
  <c r="BF244" i="9"/>
  <c r="BG244" i="9"/>
  <c r="Q207" i="11" s="1"/>
  <c r="BH244" i="9"/>
  <c r="S207" i="11" s="1"/>
  <c r="BF245" i="9"/>
  <c r="BG245" i="9"/>
  <c r="Q208" i="11" s="1"/>
  <c r="BH245" i="9"/>
  <c r="S208" i="11" s="1"/>
  <c r="BF246" i="9"/>
  <c r="BG246" i="9"/>
  <c r="Q209" i="11" s="1"/>
  <c r="BH246" i="9"/>
  <c r="S209" i="11" s="1"/>
  <c r="BF247" i="9"/>
  <c r="BG247" i="9"/>
  <c r="Q210" i="11" s="1"/>
  <c r="BH247" i="9"/>
  <c r="S210" i="11" s="1"/>
  <c r="BF248" i="9"/>
  <c r="BG248" i="9"/>
  <c r="BH248" i="9"/>
  <c r="S211" i="11" s="1"/>
  <c r="AZ211" i="9"/>
  <c r="BA211" i="9"/>
  <c r="K174" i="11" s="1"/>
  <c r="BB211" i="9"/>
  <c r="M174" i="11" s="1"/>
  <c r="AZ212" i="9"/>
  <c r="BA212" i="9"/>
  <c r="K175" i="11" s="1"/>
  <c r="BB212" i="9"/>
  <c r="M175" i="11" s="1"/>
  <c r="AZ213" i="9"/>
  <c r="BA213" i="9"/>
  <c r="K176" i="11" s="1"/>
  <c r="BB213" i="9"/>
  <c r="M176" i="11" s="1"/>
  <c r="AZ214" i="9"/>
  <c r="BA214" i="9"/>
  <c r="K177" i="11" s="1"/>
  <c r="BB214" i="9"/>
  <c r="M177" i="11" s="1"/>
  <c r="AZ215" i="9"/>
  <c r="BA215" i="9"/>
  <c r="K178" i="11" s="1"/>
  <c r="BB215" i="9"/>
  <c r="M178" i="11" s="1"/>
  <c r="AZ216" i="9"/>
  <c r="BA216" i="9"/>
  <c r="K179" i="11" s="1"/>
  <c r="BB216" i="9"/>
  <c r="M179" i="11" s="1"/>
  <c r="AZ217" i="9"/>
  <c r="BA217" i="9"/>
  <c r="K180" i="11" s="1"/>
  <c r="BB217" i="9"/>
  <c r="M180" i="11" s="1"/>
  <c r="AZ218" i="9"/>
  <c r="BA218" i="9"/>
  <c r="K181" i="11" s="1"/>
  <c r="BB218" i="9"/>
  <c r="M181" i="11" s="1"/>
  <c r="AZ219" i="9"/>
  <c r="BA219" i="9"/>
  <c r="K182" i="11" s="1"/>
  <c r="BB219" i="9"/>
  <c r="M182" i="11" s="1"/>
  <c r="AZ220" i="9"/>
  <c r="BA220" i="9"/>
  <c r="K183" i="11" s="1"/>
  <c r="BB220" i="9"/>
  <c r="M183" i="11" s="1"/>
  <c r="AZ221" i="9"/>
  <c r="BA221" i="9"/>
  <c r="K184" i="11" s="1"/>
  <c r="BB221" i="9"/>
  <c r="M184" i="11" s="1"/>
  <c r="AZ222" i="9"/>
  <c r="BA222" i="9"/>
  <c r="K185" i="11" s="1"/>
  <c r="BB222" i="9"/>
  <c r="M185" i="11" s="1"/>
  <c r="AZ223" i="9"/>
  <c r="BA223" i="9"/>
  <c r="K186" i="11" s="1"/>
  <c r="BB223" i="9"/>
  <c r="M186" i="11" s="1"/>
  <c r="AZ224" i="9"/>
  <c r="BA224" i="9"/>
  <c r="K187" i="11" s="1"/>
  <c r="BB224" i="9"/>
  <c r="M187" i="11" s="1"/>
  <c r="AZ225" i="9"/>
  <c r="BA225" i="9"/>
  <c r="K188" i="11" s="1"/>
  <c r="BB225" i="9"/>
  <c r="M188" i="11" s="1"/>
  <c r="AZ226" i="9"/>
  <c r="BA226" i="9"/>
  <c r="K189" i="11" s="1"/>
  <c r="BB226" i="9"/>
  <c r="M189" i="11" s="1"/>
  <c r="AZ227" i="9"/>
  <c r="BA227" i="9"/>
  <c r="K190" i="11" s="1"/>
  <c r="BB227" i="9"/>
  <c r="AZ228" i="9"/>
  <c r="BA228" i="9"/>
  <c r="K191" i="11" s="1"/>
  <c r="BB228" i="9"/>
  <c r="M191" i="11" s="1"/>
  <c r="AZ229" i="9"/>
  <c r="BA229" i="9"/>
  <c r="K192" i="11" s="1"/>
  <c r="BB229" i="9"/>
  <c r="M192" i="11" s="1"/>
  <c r="AZ230" i="9"/>
  <c r="BA230" i="9"/>
  <c r="K193" i="11" s="1"/>
  <c r="BB230" i="9"/>
  <c r="M193" i="11" s="1"/>
  <c r="AZ231" i="9"/>
  <c r="BA231" i="9"/>
  <c r="K194" i="11" s="1"/>
  <c r="BB231" i="9"/>
  <c r="M194" i="11" s="1"/>
  <c r="AZ232" i="9"/>
  <c r="BA232" i="9"/>
  <c r="K195" i="11" s="1"/>
  <c r="BB232" i="9"/>
  <c r="M195" i="11" s="1"/>
  <c r="AZ233" i="9"/>
  <c r="BA233" i="9"/>
  <c r="K196" i="11" s="1"/>
  <c r="BB233" i="9"/>
  <c r="M196" i="11" s="1"/>
  <c r="AZ234" i="9"/>
  <c r="BA234" i="9"/>
  <c r="K197" i="11" s="1"/>
  <c r="BB234" i="9"/>
  <c r="M197" i="11" s="1"/>
  <c r="AZ235" i="9"/>
  <c r="BA235" i="9"/>
  <c r="K198" i="11" s="1"/>
  <c r="BB235" i="9"/>
  <c r="M198" i="11" s="1"/>
  <c r="AZ236" i="9"/>
  <c r="BA236" i="9"/>
  <c r="K199" i="11" s="1"/>
  <c r="BB236" i="9"/>
  <c r="M199" i="11" s="1"/>
  <c r="AZ237" i="9"/>
  <c r="BA237" i="9"/>
  <c r="K200" i="11" s="1"/>
  <c r="BB237" i="9"/>
  <c r="M200" i="11" s="1"/>
  <c r="AZ238" i="9"/>
  <c r="BA238" i="9"/>
  <c r="K201" i="11" s="1"/>
  <c r="BB238" i="9"/>
  <c r="M201" i="11" s="1"/>
  <c r="AZ239" i="9"/>
  <c r="BA239" i="9"/>
  <c r="K202" i="11" s="1"/>
  <c r="BB239" i="9"/>
  <c r="M202" i="11" s="1"/>
  <c r="AZ240" i="9"/>
  <c r="BA240" i="9"/>
  <c r="K203" i="11" s="1"/>
  <c r="BB240" i="9"/>
  <c r="M203" i="11" s="1"/>
  <c r="AZ241" i="9"/>
  <c r="BA241" i="9"/>
  <c r="K204" i="11" s="1"/>
  <c r="BB241" i="9"/>
  <c r="M204" i="11" s="1"/>
  <c r="AZ242" i="9"/>
  <c r="BA242" i="9"/>
  <c r="K205" i="11" s="1"/>
  <c r="BB242" i="9"/>
  <c r="M205" i="11" s="1"/>
  <c r="AZ243" i="9"/>
  <c r="BA243" i="9"/>
  <c r="K206" i="11" s="1"/>
  <c r="BB243" i="9"/>
  <c r="M206" i="11" s="1"/>
  <c r="AZ244" i="9"/>
  <c r="BA244" i="9"/>
  <c r="K207" i="11" s="1"/>
  <c r="BB244" i="9"/>
  <c r="M207" i="11" s="1"/>
  <c r="AZ245" i="9"/>
  <c r="BA245" i="9"/>
  <c r="K208" i="11" s="1"/>
  <c r="BB245" i="9"/>
  <c r="M208" i="11" s="1"/>
  <c r="AZ246" i="9"/>
  <c r="BA246" i="9"/>
  <c r="K209" i="11" s="1"/>
  <c r="BB246" i="9"/>
  <c r="M209" i="11" s="1"/>
  <c r="AZ247" i="9"/>
  <c r="BA247" i="9"/>
  <c r="K210" i="11" s="1"/>
  <c r="BB247" i="9"/>
  <c r="M210" i="11" s="1"/>
  <c r="AZ248" i="9"/>
  <c r="BA248" i="9"/>
  <c r="K211" i="11" s="1"/>
  <c r="BB248" i="9"/>
  <c r="M211" i="11" s="1"/>
  <c r="BL249" i="9"/>
  <c r="V212" i="11" s="1"/>
  <c r="BH249" i="9"/>
  <c r="S212" i="11" s="1"/>
  <c r="BG249" i="9"/>
  <c r="Q212" i="11" s="1"/>
  <c r="BF249" i="9"/>
  <c r="BB249" i="9"/>
  <c r="M212" i="11" s="1"/>
  <c r="BA249" i="9"/>
  <c r="K212" i="11" s="1"/>
  <c r="AZ249" i="9"/>
  <c r="BL256" i="9"/>
  <c r="V218" i="11" s="1"/>
  <c r="BL257" i="9"/>
  <c r="V219" i="11" s="1"/>
  <c r="BL258" i="9"/>
  <c r="V220" i="11" s="1"/>
  <c r="BL259" i="9"/>
  <c r="V221" i="11" s="1"/>
  <c r="BL260" i="9"/>
  <c r="V222" i="11" s="1"/>
  <c r="BL261" i="9"/>
  <c r="V223" i="11" s="1"/>
  <c r="BL262" i="9"/>
  <c r="V224" i="11" s="1"/>
  <c r="BL263" i="9"/>
  <c r="V225" i="11" s="1"/>
  <c r="BL264" i="9"/>
  <c r="V226" i="11" s="1"/>
  <c r="BL265" i="9"/>
  <c r="V227" i="11" s="1"/>
  <c r="BL266" i="9"/>
  <c r="V228" i="11" s="1"/>
  <c r="BL255" i="9"/>
  <c r="V217" i="11" s="1"/>
  <c r="BH256" i="9"/>
  <c r="S218" i="11" s="1"/>
  <c r="BH257" i="9"/>
  <c r="S219" i="11" s="1"/>
  <c r="BH258" i="9"/>
  <c r="S220" i="11" s="1"/>
  <c r="BH259" i="9"/>
  <c r="S221" i="11" s="1"/>
  <c r="BH260" i="9"/>
  <c r="S222" i="11" s="1"/>
  <c r="BH261" i="9"/>
  <c r="S223" i="11" s="1"/>
  <c r="BH262" i="9"/>
  <c r="S224" i="11" s="1"/>
  <c r="BH263" i="9"/>
  <c r="S225" i="11" s="1"/>
  <c r="BH264" i="9"/>
  <c r="S226" i="11" s="1"/>
  <c r="BH265" i="9"/>
  <c r="S227" i="11" s="1"/>
  <c r="BH266" i="9"/>
  <c r="S228" i="11" s="1"/>
  <c r="BH255" i="9"/>
  <c r="S217" i="11" s="1"/>
  <c r="BG256" i="9"/>
  <c r="Q218" i="11" s="1"/>
  <c r="BG257" i="9"/>
  <c r="Q219" i="11" s="1"/>
  <c r="BG258" i="9"/>
  <c r="Q220" i="11" s="1"/>
  <c r="BG259" i="9"/>
  <c r="Q221" i="11" s="1"/>
  <c r="BG260" i="9"/>
  <c r="Q222" i="11" s="1"/>
  <c r="BG261" i="9"/>
  <c r="Q223" i="11" s="1"/>
  <c r="BG262" i="9"/>
  <c r="Q224" i="11" s="1"/>
  <c r="BG263" i="9"/>
  <c r="Q225" i="11" s="1"/>
  <c r="BG264" i="9"/>
  <c r="Q226" i="11" s="1"/>
  <c r="BG265" i="9"/>
  <c r="Q227" i="11" s="1"/>
  <c r="BG266" i="9"/>
  <c r="Q228" i="11" s="1"/>
  <c r="BG255" i="9"/>
  <c r="Q217" i="11" s="1"/>
  <c r="BF256" i="9"/>
  <c r="BF257" i="9"/>
  <c r="BF258" i="9"/>
  <c r="BF259" i="9"/>
  <c r="BF260" i="9"/>
  <c r="BF261" i="9"/>
  <c r="BF262" i="9"/>
  <c r="BF263" i="9"/>
  <c r="BF264" i="9"/>
  <c r="BF265" i="9"/>
  <c r="BF266" i="9"/>
  <c r="BF255" i="9"/>
  <c r="BB256" i="9"/>
  <c r="M218" i="11" s="1"/>
  <c r="BB257" i="9"/>
  <c r="M219" i="11" s="1"/>
  <c r="BB258" i="9"/>
  <c r="M220" i="11" s="1"/>
  <c r="BB259" i="9"/>
  <c r="M221" i="11" s="1"/>
  <c r="BB260" i="9"/>
  <c r="M222" i="11" s="1"/>
  <c r="BB261" i="9"/>
  <c r="M223" i="11" s="1"/>
  <c r="BB262" i="9"/>
  <c r="M224" i="11" s="1"/>
  <c r="BB263" i="9"/>
  <c r="M225" i="11" s="1"/>
  <c r="BB264" i="9"/>
  <c r="M226" i="11" s="1"/>
  <c r="BB265" i="9"/>
  <c r="M227" i="11" s="1"/>
  <c r="BB266" i="9"/>
  <c r="M228" i="11" s="1"/>
  <c r="BB255" i="9"/>
  <c r="M217" i="11" s="1"/>
  <c r="BA256" i="9"/>
  <c r="K218" i="11" s="1"/>
  <c r="BA257" i="9"/>
  <c r="K219" i="11" s="1"/>
  <c r="BA258" i="9"/>
  <c r="K220" i="11" s="1"/>
  <c r="BA259" i="9"/>
  <c r="K221" i="11" s="1"/>
  <c r="BA260" i="9"/>
  <c r="K222" i="11" s="1"/>
  <c r="BA261" i="9"/>
  <c r="K223" i="11" s="1"/>
  <c r="BA262" i="9"/>
  <c r="K224" i="11" s="1"/>
  <c r="BA263" i="9"/>
  <c r="K225" i="11" s="1"/>
  <c r="BA264" i="9"/>
  <c r="K226" i="11" s="1"/>
  <c r="BA265" i="9"/>
  <c r="K227" i="11" s="1"/>
  <c r="BA266" i="9"/>
  <c r="K228" i="11" s="1"/>
  <c r="BA255" i="9"/>
  <c r="K217" i="11" s="1"/>
  <c r="AZ256" i="9"/>
  <c r="AZ257" i="9"/>
  <c r="AZ258" i="9"/>
  <c r="AZ259" i="9"/>
  <c r="AZ260" i="9"/>
  <c r="AZ261" i="9"/>
  <c r="AZ262" i="9"/>
  <c r="AZ263" i="9"/>
  <c r="AZ264" i="9"/>
  <c r="AZ265" i="9"/>
  <c r="AZ266" i="9"/>
  <c r="AZ255" i="9"/>
  <c r="AT258" i="9"/>
  <c r="AT261" i="9"/>
  <c r="AT264" i="9"/>
  <c r="AT255" i="9"/>
  <c r="AT217" i="9"/>
  <c r="D180" i="11" s="1"/>
  <c r="AT220" i="9"/>
  <c r="D183" i="11" s="1"/>
  <c r="AT223" i="9"/>
  <c r="AT226" i="9"/>
  <c r="D189" i="11" s="1"/>
  <c r="AT229" i="9"/>
  <c r="D192" i="11" s="1"/>
  <c r="AT232" i="9"/>
  <c r="D195" i="11" s="1"/>
  <c r="AT235" i="9"/>
  <c r="D198" i="11" s="1"/>
  <c r="AT238" i="9"/>
  <c r="D201" i="11" s="1"/>
  <c r="AT241" i="9"/>
  <c r="D204" i="11" s="1"/>
  <c r="AT244" i="9"/>
  <c r="D207" i="11" s="1"/>
  <c r="AT247" i="9"/>
  <c r="D210" i="11" s="1"/>
  <c r="AT214" i="9"/>
  <c r="D177" i="11" s="1"/>
  <c r="AS255" i="9"/>
  <c r="C217" i="11" s="1"/>
  <c r="AS258" i="9"/>
  <c r="AS261" i="9"/>
  <c r="D223" i="11" s="1"/>
  <c r="AS264" i="9"/>
  <c r="J226" i="11" s="1"/>
  <c r="AX256" i="9"/>
  <c r="H218" i="11" s="1"/>
  <c r="AX257" i="9"/>
  <c r="H219" i="11" s="1"/>
  <c r="AX258" i="9"/>
  <c r="AX259" i="9"/>
  <c r="H221" i="11" s="1"/>
  <c r="AX260" i="9"/>
  <c r="H222" i="11" s="1"/>
  <c r="AX261" i="9"/>
  <c r="H223" i="11" s="1"/>
  <c r="AX262" i="9"/>
  <c r="H224" i="11" s="1"/>
  <c r="AX263" i="9"/>
  <c r="H225" i="11" s="1"/>
  <c r="AX264" i="9"/>
  <c r="H226" i="11" s="1"/>
  <c r="AX265" i="9"/>
  <c r="H227" i="11" s="1"/>
  <c r="AX266" i="9"/>
  <c r="H228" i="11" s="1"/>
  <c r="AX255" i="9"/>
  <c r="H217" i="11" s="1"/>
  <c r="AX213" i="9"/>
  <c r="AX214" i="9"/>
  <c r="AX215" i="9"/>
  <c r="AX216" i="9"/>
  <c r="AX217" i="9"/>
  <c r="AX218" i="9"/>
  <c r="AX219" i="9"/>
  <c r="AX220" i="9"/>
  <c r="AX221" i="9"/>
  <c r="AX222" i="9"/>
  <c r="AX223" i="9"/>
  <c r="AX224" i="9"/>
  <c r="AX225" i="9"/>
  <c r="AX226" i="9"/>
  <c r="AX227" i="9"/>
  <c r="AX228" i="9"/>
  <c r="AX229" i="9"/>
  <c r="AX230" i="9"/>
  <c r="AX231" i="9"/>
  <c r="AX232" i="9"/>
  <c r="AX233" i="9"/>
  <c r="AX234" i="9"/>
  <c r="AX235" i="9"/>
  <c r="AX236" i="9"/>
  <c r="AX237" i="9"/>
  <c r="AX238" i="9"/>
  <c r="AX239" i="9"/>
  <c r="AX240" i="9"/>
  <c r="AX241" i="9"/>
  <c r="AX242" i="9"/>
  <c r="AX243" i="9"/>
  <c r="AX244" i="9"/>
  <c r="AX245" i="9"/>
  <c r="AX246" i="9"/>
  <c r="AX247" i="9"/>
  <c r="AX248" i="9"/>
  <c r="AX249" i="9"/>
  <c r="AX212" i="9"/>
  <c r="AX211" i="9"/>
  <c r="AT211" i="9"/>
  <c r="D174" i="11" s="1"/>
  <c r="BF209" i="9"/>
  <c r="P172" i="11" s="1"/>
  <c r="AZ209" i="9"/>
  <c r="J172" i="11" s="1"/>
  <c r="BL210" i="9"/>
  <c r="BH210" i="9"/>
  <c r="R173" i="11" s="1"/>
  <c r="BF210" i="9"/>
  <c r="P173" i="11" s="1"/>
  <c r="BB210" i="9"/>
  <c r="L173" i="11" s="1"/>
  <c r="AZ210" i="9"/>
  <c r="J173" i="11" s="1"/>
  <c r="AS209" i="9"/>
  <c r="AS207" i="9"/>
  <c r="C171" i="11" s="1"/>
  <c r="BF202" i="9"/>
  <c r="P168" i="11" s="1"/>
  <c r="BE202" i="9"/>
  <c r="O168" i="11" s="1"/>
  <c r="BF201" i="9"/>
  <c r="P167" i="11" s="1"/>
  <c r="BE201" i="9"/>
  <c r="O167" i="11" s="1"/>
  <c r="BF200" i="9"/>
  <c r="P166" i="11" s="1"/>
  <c r="BE200" i="9"/>
  <c r="O166" i="11" s="1"/>
  <c r="BF199" i="9"/>
  <c r="P165" i="11" s="1"/>
  <c r="BE199" i="9"/>
  <c r="O165" i="11" s="1"/>
  <c r="BF198" i="9"/>
  <c r="P164" i="11" s="1"/>
  <c r="BE198" i="9"/>
  <c r="O164" i="11" s="1"/>
  <c r="BF197" i="9"/>
  <c r="P163" i="11" s="1"/>
  <c r="BE197" i="9"/>
  <c r="O163" i="11" s="1"/>
  <c r="BF196" i="9"/>
  <c r="P162" i="11" s="1"/>
  <c r="BE196" i="9"/>
  <c r="O162" i="11" s="1"/>
  <c r="AT198" i="9"/>
  <c r="D164" i="11" s="1"/>
  <c r="AT199" i="9"/>
  <c r="D165" i="11" s="1"/>
  <c r="AT200" i="9"/>
  <c r="D166" i="11" s="1"/>
  <c r="AT201" i="9"/>
  <c r="D167" i="11" s="1"/>
  <c r="AT202" i="9"/>
  <c r="D168" i="11" s="1"/>
  <c r="AT197" i="9"/>
  <c r="D163" i="11" s="1"/>
  <c r="AS204" i="9"/>
  <c r="AS198" i="9"/>
  <c r="C164" i="11" s="1"/>
  <c r="AS199" i="9"/>
  <c r="C165" i="11" s="1"/>
  <c r="AS200" i="9"/>
  <c r="C166" i="11" s="1"/>
  <c r="AS201" i="9"/>
  <c r="C167" i="11" s="1"/>
  <c r="AS202" i="9"/>
  <c r="C168" i="11" s="1"/>
  <c r="AS197" i="9"/>
  <c r="C163" i="11" s="1"/>
  <c r="AS196" i="9"/>
  <c r="BN194" i="9"/>
  <c r="BM194" i="9"/>
  <c r="BJ194" i="9"/>
  <c r="BI194" i="9"/>
  <c r="BF194" i="9"/>
  <c r="BE194" i="9"/>
  <c r="BB194" i="9"/>
  <c r="BA194" i="9"/>
  <c r="AX194" i="9"/>
  <c r="AW194" i="9"/>
  <c r="AT194" i="9"/>
  <c r="AS194" i="9"/>
  <c r="AS193" i="9"/>
  <c r="AS191" i="9"/>
  <c r="BL183" i="9"/>
  <c r="BL184" i="9"/>
  <c r="BL182" i="9"/>
  <c r="BK184" i="9"/>
  <c r="BK183" i="9"/>
  <c r="BK182" i="9"/>
  <c r="BF183" i="9"/>
  <c r="BF184" i="9"/>
  <c r="BF182" i="9"/>
  <c r="BE184" i="9"/>
  <c r="BE183" i="9"/>
  <c r="BE182" i="9"/>
  <c r="BE181" i="9"/>
  <c r="AZ189" i="9"/>
  <c r="V160" i="11" s="1"/>
  <c r="AZ184" i="9"/>
  <c r="V155" i="11" s="1"/>
  <c r="AZ185" i="9"/>
  <c r="V156" i="11" s="1"/>
  <c r="AZ186" i="9"/>
  <c r="V157" i="11" s="1"/>
  <c r="AZ187" i="9"/>
  <c r="V158" i="11" s="1"/>
  <c r="AZ188" i="9"/>
  <c r="V159" i="11" s="1"/>
  <c r="AZ183" i="9"/>
  <c r="V154" i="11" s="1"/>
  <c r="AS184" i="9"/>
  <c r="O155" i="11" s="1"/>
  <c r="AS185" i="9"/>
  <c r="O156" i="11" s="1"/>
  <c r="AS186" i="9"/>
  <c r="O157" i="11" s="1"/>
  <c r="AS187" i="9"/>
  <c r="O158" i="11" s="1"/>
  <c r="AS188" i="9"/>
  <c r="O159" i="11" s="1"/>
  <c r="AS189" i="9"/>
  <c r="O160" i="11" s="1"/>
  <c r="AS183" i="9"/>
  <c r="O154" i="11" s="1"/>
  <c r="AS181" i="9"/>
  <c r="O152" i="11" s="1"/>
  <c r="AS179" i="9"/>
  <c r="BH170" i="9"/>
  <c r="BF172" i="9"/>
  <c r="BF171" i="9"/>
  <c r="BF170" i="9"/>
  <c r="BE172" i="9"/>
  <c r="BE171" i="9"/>
  <c r="BE170" i="9"/>
  <c r="BE169" i="9"/>
  <c r="BA176" i="9"/>
  <c r="K159" i="11" s="1"/>
  <c r="BA174" i="9"/>
  <c r="K157" i="11" s="1"/>
  <c r="BA172" i="9"/>
  <c r="K155" i="11" s="1"/>
  <c r="BA170" i="9"/>
  <c r="K153" i="11" s="1"/>
  <c r="AS172" i="9"/>
  <c r="C155" i="11" s="1"/>
  <c r="AS174" i="9"/>
  <c r="C157" i="11" s="1"/>
  <c r="AS176" i="9"/>
  <c r="C159" i="11" s="1"/>
  <c r="AS170" i="9"/>
  <c r="C153" i="11" s="1"/>
  <c r="AS169" i="9"/>
  <c r="C152" i="11" s="1"/>
  <c r="AS167" i="9"/>
  <c r="AY160" i="9"/>
  <c r="I143" i="11" s="1"/>
  <c r="AY161" i="9"/>
  <c r="I144" i="11" s="1"/>
  <c r="AY162" i="9"/>
  <c r="I145" i="11" s="1"/>
  <c r="AY163" i="9"/>
  <c r="I146" i="11" s="1"/>
  <c r="BC160" i="9"/>
  <c r="M143" i="11" s="1"/>
  <c r="BC161" i="9"/>
  <c r="M144" i="11" s="1"/>
  <c r="BC162" i="9"/>
  <c r="M145" i="11" s="1"/>
  <c r="BC163" i="9"/>
  <c r="M146" i="11" s="1"/>
  <c r="BG160" i="9"/>
  <c r="Q143" i="11" s="1"/>
  <c r="BG161" i="9"/>
  <c r="Q144" i="11" s="1"/>
  <c r="BG162" i="9"/>
  <c r="Q145" i="11" s="1"/>
  <c r="BG163" i="9"/>
  <c r="Q146" i="11" s="1"/>
  <c r="BK160" i="9"/>
  <c r="U143" i="11" s="1"/>
  <c r="BK161" i="9"/>
  <c r="U144" i="11" s="1"/>
  <c r="BK162" i="9"/>
  <c r="U145" i="11" s="1"/>
  <c r="BK163" i="9"/>
  <c r="U146" i="11" s="1"/>
  <c r="BK159" i="9"/>
  <c r="U142" i="11" s="1"/>
  <c r="BK158" i="9"/>
  <c r="U141" i="11" s="1"/>
  <c r="BG159" i="9"/>
  <c r="Q142" i="11" s="1"/>
  <c r="BG158" i="9"/>
  <c r="Q141" i="11" s="1"/>
  <c r="BC159" i="9"/>
  <c r="M142" i="11" s="1"/>
  <c r="BC158" i="9"/>
  <c r="M141" i="11" s="1"/>
  <c r="AY159" i="9"/>
  <c r="I142" i="11" s="1"/>
  <c r="AY158" i="9"/>
  <c r="I141" i="11" s="1"/>
  <c r="AY164" i="9"/>
  <c r="I147" i="11" s="1"/>
  <c r="AS164" i="9"/>
  <c r="C147" i="11" s="1"/>
  <c r="AS160" i="9"/>
  <c r="AS161" i="9"/>
  <c r="AS162" i="9"/>
  <c r="AS163" i="9"/>
  <c r="AS159" i="9"/>
  <c r="AS158" i="9"/>
  <c r="C141" i="11" s="1"/>
  <c r="AS156" i="9"/>
  <c r="C139" i="11" s="1"/>
  <c r="BK145" i="9"/>
  <c r="U128" i="11" s="1"/>
  <c r="BK146" i="9"/>
  <c r="U129" i="11" s="1"/>
  <c r="BK147" i="9"/>
  <c r="U130" i="11" s="1"/>
  <c r="BK148" i="9"/>
  <c r="U131" i="11" s="1"/>
  <c r="BK149" i="9"/>
  <c r="U132" i="11" s="1"/>
  <c r="BK150" i="9"/>
  <c r="U133" i="11" s="1"/>
  <c r="BK151" i="9"/>
  <c r="U134" i="11" s="1"/>
  <c r="BK152" i="9"/>
  <c r="U135" i="11" s="1"/>
  <c r="BK153" i="9"/>
  <c r="U136" i="11" s="1"/>
  <c r="BK144" i="9"/>
  <c r="U127" i="11" s="1"/>
  <c r="BK143" i="9"/>
  <c r="U126" i="11" s="1"/>
  <c r="BG145" i="9"/>
  <c r="Q128" i="11" s="1"/>
  <c r="BG146" i="9"/>
  <c r="Q129" i="11" s="1"/>
  <c r="BG147" i="9"/>
  <c r="Q130" i="11" s="1"/>
  <c r="BG148" i="9"/>
  <c r="Q131" i="11" s="1"/>
  <c r="BG149" i="9"/>
  <c r="Q132" i="11" s="1"/>
  <c r="BG150" i="9"/>
  <c r="Q133" i="11" s="1"/>
  <c r="BG151" i="9"/>
  <c r="Q134" i="11" s="1"/>
  <c r="BG152" i="9"/>
  <c r="Q135" i="11" s="1"/>
  <c r="BG153" i="9"/>
  <c r="Q136" i="11" s="1"/>
  <c r="BG144" i="9"/>
  <c r="Q127" i="11" s="1"/>
  <c r="BG143" i="9"/>
  <c r="Q126" i="11" s="1"/>
  <c r="BC145" i="9"/>
  <c r="M128" i="11" s="1"/>
  <c r="BC146" i="9"/>
  <c r="M129" i="11" s="1"/>
  <c r="BC147" i="9"/>
  <c r="M130" i="11" s="1"/>
  <c r="BC148" i="9"/>
  <c r="M131" i="11" s="1"/>
  <c r="BC149" i="9"/>
  <c r="M132" i="11" s="1"/>
  <c r="BC150" i="9"/>
  <c r="M133" i="11" s="1"/>
  <c r="BC151" i="9"/>
  <c r="M134" i="11" s="1"/>
  <c r="BC152" i="9"/>
  <c r="M135" i="11" s="1"/>
  <c r="BC153" i="9"/>
  <c r="M136" i="11" s="1"/>
  <c r="BC144" i="9"/>
  <c r="M127" i="11" s="1"/>
  <c r="BC143" i="9"/>
  <c r="M126" i="11" s="1"/>
  <c r="AY145" i="9"/>
  <c r="I128" i="11" s="1"/>
  <c r="AY146" i="9"/>
  <c r="I129" i="11" s="1"/>
  <c r="AY147" i="9"/>
  <c r="I130" i="11" s="1"/>
  <c r="AY148" i="9"/>
  <c r="I131" i="11" s="1"/>
  <c r="AY149" i="9"/>
  <c r="I132" i="11" s="1"/>
  <c r="AY150" i="9"/>
  <c r="I133" i="11" s="1"/>
  <c r="AY151" i="9"/>
  <c r="I134" i="11" s="1"/>
  <c r="AY152" i="9"/>
  <c r="I135" i="11" s="1"/>
  <c r="AY153" i="9"/>
  <c r="I136" i="11" s="1"/>
  <c r="AY144" i="9"/>
  <c r="I127" i="11" s="1"/>
  <c r="AY143" i="9"/>
  <c r="I126" i="11" s="1"/>
  <c r="AY154" i="9"/>
  <c r="I137" i="11" s="1"/>
  <c r="AS154" i="9"/>
  <c r="C137" i="11" s="1"/>
  <c r="AS145" i="9"/>
  <c r="AS146" i="9"/>
  <c r="AS147" i="9"/>
  <c r="AS148" i="9"/>
  <c r="AS149" i="9"/>
  <c r="AS150" i="9"/>
  <c r="AS151" i="9"/>
  <c r="AS152" i="9"/>
  <c r="AS153" i="9"/>
  <c r="AS144" i="9"/>
  <c r="AS143" i="9"/>
  <c r="C126" i="11" s="1"/>
  <c r="BE141" i="9"/>
  <c r="BK139" i="9"/>
  <c r="BK140" i="9"/>
  <c r="BK138" i="9"/>
  <c r="BL140" i="9"/>
  <c r="BL139" i="9"/>
  <c r="BL138" i="9"/>
  <c r="BF140" i="9"/>
  <c r="BF139" i="9"/>
  <c r="BF138" i="9"/>
  <c r="BE140" i="9"/>
  <c r="BE139" i="9"/>
  <c r="BE138" i="9"/>
  <c r="BE137" i="9"/>
  <c r="AS141" i="9"/>
  <c r="Q124" i="11" s="1"/>
  <c r="AS139" i="9"/>
  <c r="AS137" i="9"/>
  <c r="C124" i="11" s="1"/>
  <c r="BJ130" i="9"/>
  <c r="T117" i="11" s="1"/>
  <c r="BJ129" i="9"/>
  <c r="T116" i="11" s="1"/>
  <c r="BJ128" i="9"/>
  <c r="T115" i="11" s="1"/>
  <c r="BJ126" i="9"/>
  <c r="T113" i="11" s="1"/>
  <c r="BJ125" i="9"/>
  <c r="T112" i="11" s="1"/>
  <c r="BJ124" i="9"/>
  <c r="T111" i="11" s="1"/>
  <c r="BL130" i="9"/>
  <c r="BL129" i="9"/>
  <c r="BL128" i="9"/>
  <c r="BL126" i="9"/>
  <c r="BL125" i="9"/>
  <c r="BL124" i="9"/>
  <c r="BF130" i="9"/>
  <c r="BF129" i="9"/>
  <c r="BF128" i="9"/>
  <c r="BF126" i="9"/>
  <c r="BF125" i="9"/>
  <c r="BF124" i="9"/>
  <c r="BD130" i="9"/>
  <c r="N117" i="11" s="1"/>
  <c r="BD129" i="9"/>
  <c r="N116" i="11" s="1"/>
  <c r="BD128" i="9"/>
  <c r="N115" i="11" s="1"/>
  <c r="BD126" i="9"/>
  <c r="N113" i="11" s="1"/>
  <c r="BD125" i="9"/>
  <c r="N112" i="11" s="1"/>
  <c r="BD124" i="9"/>
  <c r="N111" i="11" s="1"/>
  <c r="AZ127" i="9"/>
  <c r="J114" i="11" s="1"/>
  <c r="AZ130" i="9"/>
  <c r="J117" i="11" s="1"/>
  <c r="AZ129" i="9"/>
  <c r="J116" i="11" s="1"/>
  <c r="AZ128" i="9"/>
  <c r="J115" i="11" s="1"/>
  <c r="AZ126" i="9"/>
  <c r="J113" i="11" s="1"/>
  <c r="AZ125" i="9"/>
  <c r="J112" i="11" s="1"/>
  <c r="AZ124" i="9"/>
  <c r="J111" i="11" s="1"/>
  <c r="AZ131" i="9"/>
  <c r="J118" i="11" s="1"/>
  <c r="AZ132" i="9"/>
  <c r="J119" i="11" s="1"/>
  <c r="BL133" i="9"/>
  <c r="BJ133" i="9"/>
  <c r="BF133" i="9"/>
  <c r="BD133" i="9"/>
  <c r="AZ133" i="9"/>
  <c r="J120" i="11" s="1"/>
  <c r="AZ134" i="9"/>
  <c r="J121" i="11" s="1"/>
  <c r="AS134" i="9"/>
  <c r="C121" i="11" s="1"/>
  <c r="AS133" i="9"/>
  <c r="C120" i="11" s="1"/>
  <c r="AS132" i="9"/>
  <c r="C119" i="11" s="1"/>
  <c r="AS131" i="9"/>
  <c r="C118" i="11" s="1"/>
  <c r="AS128" i="9"/>
  <c r="C115" i="11" s="1"/>
  <c r="AS127" i="9"/>
  <c r="C114" i="11" s="1"/>
  <c r="AS124" i="9"/>
  <c r="C111" i="11" s="1"/>
  <c r="AS122" i="9"/>
  <c r="C109" i="11" s="1"/>
  <c r="D226" i="11" l="1"/>
  <c r="P120" i="11"/>
  <c r="N120" i="11"/>
  <c r="C131" i="11"/>
  <c r="D131" i="11"/>
  <c r="C143" i="11"/>
  <c r="L220" i="11"/>
  <c r="R220" i="11"/>
  <c r="P220" i="11"/>
  <c r="J220" i="11"/>
  <c r="AS259" i="9"/>
  <c r="D134" i="11"/>
  <c r="C134" i="11"/>
  <c r="C130" i="11"/>
  <c r="C146" i="11"/>
  <c r="D146" i="11"/>
  <c r="L217" i="11"/>
  <c r="R217" i="11"/>
  <c r="P217" i="11"/>
  <c r="J217" i="11"/>
  <c r="C226" i="11"/>
  <c r="AS256" i="9"/>
  <c r="C142" i="11"/>
  <c r="T120" i="11"/>
  <c r="V120" i="11"/>
  <c r="C127" i="11"/>
  <c r="C133" i="11"/>
  <c r="D133" i="11"/>
  <c r="C129" i="11"/>
  <c r="D145" i="11"/>
  <c r="C145" i="11"/>
  <c r="L226" i="11"/>
  <c r="R226" i="11"/>
  <c r="D220" i="11"/>
  <c r="AS265" i="9"/>
  <c r="C135" i="11"/>
  <c r="D135" i="11"/>
  <c r="C136" i="11"/>
  <c r="D136" i="11"/>
  <c r="C132" i="11"/>
  <c r="D132" i="11"/>
  <c r="C128" i="11"/>
  <c r="D144" i="11"/>
  <c r="C144" i="11"/>
  <c r="R223" i="11"/>
  <c r="L223" i="11"/>
  <c r="P223" i="11"/>
  <c r="J223" i="11"/>
  <c r="AS262" i="9"/>
  <c r="C220" i="11"/>
  <c r="D217" i="11"/>
  <c r="P42" i="11"/>
  <c r="AZ106" i="9"/>
  <c r="J93" i="11" s="1"/>
  <c r="BL114" i="9"/>
  <c r="V101" i="11" s="1"/>
  <c r="BJ114" i="9"/>
  <c r="T101" i="11" s="1"/>
  <c r="BJ113" i="9"/>
  <c r="T100" i="11" s="1"/>
  <c r="BF114" i="9"/>
  <c r="P101" i="11" s="1"/>
  <c r="BD114" i="9"/>
  <c r="N101" i="11" s="1"/>
  <c r="BD113" i="9"/>
  <c r="N100" i="11" s="1"/>
  <c r="BL119" i="9"/>
  <c r="BJ119" i="9"/>
  <c r="BF119" i="9"/>
  <c r="BD119" i="9"/>
  <c r="BL117" i="9"/>
  <c r="BL116" i="9"/>
  <c r="BL115" i="9"/>
  <c r="BJ117" i="9"/>
  <c r="T104" i="11" s="1"/>
  <c r="BJ116" i="9"/>
  <c r="T103" i="11" s="1"/>
  <c r="BJ115" i="9"/>
  <c r="T102" i="11" s="1"/>
  <c r="BF116" i="9"/>
  <c r="BF117" i="9"/>
  <c r="BF115" i="9"/>
  <c r="BE115" i="9"/>
  <c r="O102" i="11" s="1"/>
  <c r="BD116" i="9"/>
  <c r="N103" i="11" s="1"/>
  <c r="BD117" i="9"/>
  <c r="N104" i="11" s="1"/>
  <c r="BD115" i="9"/>
  <c r="N102" i="11" s="1"/>
  <c r="AZ120" i="9"/>
  <c r="J107" i="11" s="1"/>
  <c r="AZ119" i="9"/>
  <c r="J106" i="11" s="1"/>
  <c r="AZ118" i="9"/>
  <c r="J105" i="11" s="1"/>
  <c r="AZ117" i="9"/>
  <c r="J104" i="11" s="1"/>
  <c r="AZ116" i="9"/>
  <c r="J103" i="11" s="1"/>
  <c r="AZ115" i="9"/>
  <c r="J102" i="11" s="1"/>
  <c r="AS120" i="9"/>
  <c r="C107" i="11" s="1"/>
  <c r="AS119" i="9"/>
  <c r="C106" i="11" s="1"/>
  <c r="AS118" i="9"/>
  <c r="C105" i="11" s="1"/>
  <c r="AS115" i="9"/>
  <c r="C102" i="11" s="1"/>
  <c r="AS113" i="9"/>
  <c r="C100" i="11" s="1"/>
  <c r="BM105" i="9"/>
  <c r="W92" i="11" s="1"/>
  <c r="BM109" i="9"/>
  <c r="BM108" i="9"/>
  <c r="BM107" i="9"/>
  <c r="BM106" i="9"/>
  <c r="BI109" i="9"/>
  <c r="BI108" i="9"/>
  <c r="BI107" i="9"/>
  <c r="BI106" i="9"/>
  <c r="BE109" i="9"/>
  <c r="BE108" i="9"/>
  <c r="BE107" i="9"/>
  <c r="BE106" i="9"/>
  <c r="BA107" i="9"/>
  <c r="BA108" i="9"/>
  <c r="BA109" i="9"/>
  <c r="BA106" i="9"/>
  <c r="AZ107" i="9"/>
  <c r="J94" i="11" s="1"/>
  <c r="AZ108" i="9"/>
  <c r="J95" i="11" s="1"/>
  <c r="AZ109" i="9"/>
  <c r="J96" i="11" s="1"/>
  <c r="AX107" i="9"/>
  <c r="H94" i="11" s="1"/>
  <c r="AX108" i="9"/>
  <c r="H95" i="11" s="1"/>
  <c r="AX109" i="9"/>
  <c r="H96" i="11" s="1"/>
  <c r="AX106" i="9"/>
  <c r="H93" i="11" s="1"/>
  <c r="AX105" i="9"/>
  <c r="H92" i="11" s="1"/>
  <c r="AS111" i="9"/>
  <c r="C98" i="11" s="1"/>
  <c r="AS110" i="9"/>
  <c r="C97" i="11" s="1"/>
  <c r="AS107" i="9"/>
  <c r="C94" i="11" s="1"/>
  <c r="AS108" i="9"/>
  <c r="C95" i="11" s="1"/>
  <c r="AS109" i="9"/>
  <c r="C96" i="11" s="1"/>
  <c r="AS106" i="9"/>
  <c r="C93" i="11" s="1"/>
  <c r="AS105" i="9"/>
  <c r="C92" i="11" s="1"/>
  <c r="AS104" i="9"/>
  <c r="C91" i="11" s="1"/>
  <c r="BN102" i="9"/>
  <c r="BN101" i="9"/>
  <c r="BJ102" i="9"/>
  <c r="BJ101" i="9"/>
  <c r="BM101" i="9"/>
  <c r="BM102" i="9"/>
  <c r="BI102" i="9"/>
  <c r="BI101" i="9"/>
  <c r="BF102" i="9"/>
  <c r="BF101" i="9"/>
  <c r="BE102" i="9"/>
  <c r="BE101" i="9"/>
  <c r="BE100" i="9"/>
  <c r="AS100" i="9"/>
  <c r="C89" i="11" s="1"/>
  <c r="BH96" i="9"/>
  <c r="BH94" i="9"/>
  <c r="BH92" i="9"/>
  <c r="BH90" i="9"/>
  <c r="BH88" i="9"/>
  <c r="BH86" i="9"/>
  <c r="BE96" i="9"/>
  <c r="BE94" i="9"/>
  <c r="BE92" i="9"/>
  <c r="BE90" i="9"/>
  <c r="BE88" i="9"/>
  <c r="BE86" i="9"/>
  <c r="BO96" i="9"/>
  <c r="BM96" i="9"/>
  <c r="BI96" i="9"/>
  <c r="BK96" i="9"/>
  <c r="BO94" i="9"/>
  <c r="BO92" i="9"/>
  <c r="BO90" i="9"/>
  <c r="BO88" i="9"/>
  <c r="BO86" i="9"/>
  <c r="BM94" i="9"/>
  <c r="BM92" i="9"/>
  <c r="BM90" i="9"/>
  <c r="BM88" i="9"/>
  <c r="BM86" i="9"/>
  <c r="BK94" i="9"/>
  <c r="BK92" i="9"/>
  <c r="BK90" i="9"/>
  <c r="BK88" i="9"/>
  <c r="BK86" i="9"/>
  <c r="BI94" i="9"/>
  <c r="BI92" i="9"/>
  <c r="BI90" i="9"/>
  <c r="BI88" i="9"/>
  <c r="BI86" i="9"/>
  <c r="BK85" i="9"/>
  <c r="BM85" i="9"/>
  <c r="BO85" i="9"/>
  <c r="BI85" i="9"/>
  <c r="BE84" i="9"/>
  <c r="AX85" i="9"/>
  <c r="H82" i="11" s="1"/>
  <c r="AS86" i="9"/>
  <c r="AS87" i="9"/>
  <c r="AS88" i="9"/>
  <c r="AS89" i="9"/>
  <c r="AS85" i="9"/>
  <c r="AS84" i="9"/>
  <c r="AS82" i="9"/>
  <c r="AS80" i="9"/>
  <c r="AS79" i="9"/>
  <c r="BE80" i="9"/>
  <c r="BE79" i="9"/>
  <c r="BK74" i="9"/>
  <c r="BK75" i="9"/>
  <c r="BK76" i="9"/>
  <c r="BK77" i="9"/>
  <c r="BK73" i="9"/>
  <c r="BF75" i="9"/>
  <c r="BF76" i="9"/>
  <c r="BF77" i="9"/>
  <c r="BF74" i="9"/>
  <c r="BE75" i="9"/>
  <c r="BE76" i="9"/>
  <c r="BE77" i="9"/>
  <c r="BE74" i="9"/>
  <c r="BE73" i="9"/>
  <c r="AX77" i="9"/>
  <c r="AX76" i="9"/>
  <c r="AX75" i="9"/>
  <c r="AS76" i="9"/>
  <c r="AS77" i="9"/>
  <c r="AS75" i="9"/>
  <c r="AS73" i="9"/>
  <c r="AS71" i="9"/>
  <c r="BM68" i="9"/>
  <c r="BM67" i="9"/>
  <c r="BM66" i="9"/>
  <c r="BI68" i="9"/>
  <c r="BE68" i="9"/>
  <c r="BE67" i="9"/>
  <c r="BE66" i="9"/>
  <c r="AX68" i="9"/>
  <c r="AX67" i="9"/>
  <c r="AS68" i="9"/>
  <c r="AS67" i="9"/>
  <c r="AS66" i="9"/>
  <c r="BL62" i="9"/>
  <c r="BL63" i="9"/>
  <c r="BL64" i="9"/>
  <c r="BL61" i="9"/>
  <c r="BK62" i="9"/>
  <c r="BK63" i="9"/>
  <c r="BK64" i="9"/>
  <c r="BK61" i="9"/>
  <c r="BK59" i="9"/>
  <c r="BE59" i="9"/>
  <c r="AZ61" i="9"/>
  <c r="AZ62" i="9"/>
  <c r="AZ63" i="9"/>
  <c r="AZ64" i="9"/>
  <c r="AZ60" i="9"/>
  <c r="AY61" i="9"/>
  <c r="AY62" i="9"/>
  <c r="AY63" i="9"/>
  <c r="AY64" i="9"/>
  <c r="AY60" i="9"/>
  <c r="AY59" i="9"/>
  <c r="AT61" i="9"/>
  <c r="AT62" i="9"/>
  <c r="AT63" i="9"/>
  <c r="AT64" i="9"/>
  <c r="AT60" i="9"/>
  <c r="AS61" i="9"/>
  <c r="AS62" i="9"/>
  <c r="AS63" i="9"/>
  <c r="AS64" i="9"/>
  <c r="AS60" i="9"/>
  <c r="AS59" i="9"/>
  <c r="AS57" i="9"/>
  <c r="BM46" i="9"/>
  <c r="BM47" i="9"/>
  <c r="BM48" i="9"/>
  <c r="BM49" i="9"/>
  <c r="BM50" i="9"/>
  <c r="BM51" i="9"/>
  <c r="BM52" i="9"/>
  <c r="BM53" i="9"/>
  <c r="BM54" i="9"/>
  <c r="BM45" i="9"/>
  <c r="BI46" i="9"/>
  <c r="BI47" i="9"/>
  <c r="BI48" i="9"/>
  <c r="BI49" i="9"/>
  <c r="BI50" i="9"/>
  <c r="BI51" i="9"/>
  <c r="BI52" i="9"/>
  <c r="BI53" i="9"/>
  <c r="BI54" i="9"/>
  <c r="BI45" i="9"/>
  <c r="BF46" i="9"/>
  <c r="BF47" i="9"/>
  <c r="BF48" i="9"/>
  <c r="BF49" i="9"/>
  <c r="BF50" i="9"/>
  <c r="BF51" i="9"/>
  <c r="BF52" i="9"/>
  <c r="BF53" i="9"/>
  <c r="BF54" i="9"/>
  <c r="BF45" i="9"/>
  <c r="BE46" i="9"/>
  <c r="BE47" i="9"/>
  <c r="BE48" i="9"/>
  <c r="BE49" i="9"/>
  <c r="BE50" i="9"/>
  <c r="BE51" i="9"/>
  <c r="BE52" i="9"/>
  <c r="BE53" i="9"/>
  <c r="BE54" i="9"/>
  <c r="BE45" i="9"/>
  <c r="BA46" i="9"/>
  <c r="BA47" i="9"/>
  <c r="BA48" i="9"/>
  <c r="BA49" i="9"/>
  <c r="BA50" i="9"/>
  <c r="BA51" i="9"/>
  <c r="BA52" i="9"/>
  <c r="BA53" i="9"/>
  <c r="BA54" i="9"/>
  <c r="BA45" i="9"/>
  <c r="AW46" i="9"/>
  <c r="AW47" i="9"/>
  <c r="AW48" i="9"/>
  <c r="AW49" i="9"/>
  <c r="AW50" i="9"/>
  <c r="AW51" i="9"/>
  <c r="AW52" i="9"/>
  <c r="AW53" i="9"/>
  <c r="AW54" i="9"/>
  <c r="AW45" i="9"/>
  <c r="AS46" i="9"/>
  <c r="AS47" i="9"/>
  <c r="AS48" i="9"/>
  <c r="AS49" i="9"/>
  <c r="AS50" i="9"/>
  <c r="AS51" i="9"/>
  <c r="AS52" i="9"/>
  <c r="AS53" i="9"/>
  <c r="AS54" i="9"/>
  <c r="AS45" i="9"/>
  <c r="BN41" i="9"/>
  <c r="BN40" i="9"/>
  <c r="BM41" i="9"/>
  <c r="BM40" i="9"/>
  <c r="BI41" i="9"/>
  <c r="BI40" i="9"/>
  <c r="BE41" i="9"/>
  <c r="BE40" i="9"/>
  <c r="BE39" i="9"/>
  <c r="BI37" i="9"/>
  <c r="BI36" i="9"/>
  <c r="BI35" i="9"/>
  <c r="BE37" i="9"/>
  <c r="BE36" i="9"/>
  <c r="BE35" i="9"/>
  <c r="AW41" i="9"/>
  <c r="AW40" i="9"/>
  <c r="AW39" i="9"/>
  <c r="AS41" i="9"/>
  <c r="AS40" i="9"/>
  <c r="AS39" i="9"/>
  <c r="AW37" i="9"/>
  <c r="AW36" i="9"/>
  <c r="AW35" i="9"/>
  <c r="AS37" i="9"/>
  <c r="AS36" i="9"/>
  <c r="AS35" i="9"/>
  <c r="AS33" i="9"/>
  <c r="AS31" i="9"/>
  <c r="AZ25" i="9"/>
  <c r="AZ24" i="9"/>
  <c r="AZ23" i="9"/>
  <c r="AZ22" i="9"/>
  <c r="AZ19" i="9"/>
  <c r="AZ18" i="9"/>
  <c r="AZ17" i="9"/>
  <c r="AZ16" i="9"/>
  <c r="AS19" i="9"/>
  <c r="BK12" i="9"/>
  <c r="BK11" i="9"/>
  <c r="BK9" i="9"/>
  <c r="BK8" i="9"/>
  <c r="AZ13" i="9"/>
  <c r="K95" i="11" l="1"/>
  <c r="O95" i="11"/>
  <c r="S95" i="11"/>
  <c r="W95" i="11"/>
  <c r="N106" i="11"/>
  <c r="P106" i="11"/>
  <c r="L224" i="11"/>
  <c r="R224" i="11"/>
  <c r="AS263" i="9"/>
  <c r="P224" i="11"/>
  <c r="J224" i="11"/>
  <c r="AS260" i="9"/>
  <c r="L221" i="11"/>
  <c r="R221" i="11"/>
  <c r="P221" i="11"/>
  <c r="J221" i="11"/>
  <c r="K94" i="11"/>
  <c r="O96" i="11"/>
  <c r="S96" i="11"/>
  <c r="W96" i="11"/>
  <c r="V103" i="11"/>
  <c r="P103" i="11"/>
  <c r="V102" i="11"/>
  <c r="AS257" i="9"/>
  <c r="R218" i="11"/>
  <c r="L218" i="11"/>
  <c r="J218" i="11"/>
  <c r="P218" i="11"/>
  <c r="K93" i="11"/>
  <c r="O93" i="11"/>
  <c r="S93" i="11"/>
  <c r="W93" i="11"/>
  <c r="P102" i="11"/>
  <c r="V104" i="11"/>
  <c r="V106" i="11"/>
  <c r="T106" i="11"/>
  <c r="K96" i="11"/>
  <c r="O94" i="11"/>
  <c r="S94" i="11"/>
  <c r="W94" i="11"/>
  <c r="P104" i="11"/>
  <c r="AS266" i="9"/>
  <c r="R227" i="11"/>
  <c r="L227" i="11"/>
  <c r="P227" i="11"/>
  <c r="J227" i="11"/>
  <c r="C223" i="11"/>
  <c r="AZ12" i="9"/>
  <c r="BB9" i="9"/>
  <c r="AX9" i="9"/>
  <c r="AX8" i="9"/>
  <c r="AX7" i="9"/>
  <c r="AX6" i="9"/>
  <c r="BK28" i="9"/>
  <c r="U45" i="11" s="1"/>
  <c r="BG3" i="9"/>
  <c r="Q20" i="11" s="1"/>
  <c r="O16" i="11" s="1"/>
  <c r="R219" i="11" l="1"/>
  <c r="L219" i="11"/>
  <c r="P219" i="11"/>
  <c r="J219" i="11"/>
  <c r="L228" i="11"/>
  <c r="R228" i="11"/>
  <c r="P228" i="11"/>
  <c r="J228" i="11"/>
  <c r="L225" i="11"/>
  <c r="R225" i="11"/>
  <c r="P225" i="11"/>
  <c r="J225" i="11"/>
  <c r="L222" i="11"/>
  <c r="R222" i="11"/>
  <c r="J222" i="11"/>
  <c r="P222" i="11"/>
  <c r="T83" i="11"/>
  <c r="T82" i="11"/>
  <c r="T81" i="11"/>
  <c r="W56" i="11"/>
  <c r="W55" i="11"/>
  <c r="O56" i="11"/>
  <c r="O55" i="11"/>
  <c r="O54" i="11"/>
  <c r="O52" i="11"/>
  <c r="O51" i="11"/>
  <c r="O50" i="11"/>
  <c r="C56" i="11"/>
  <c r="C55" i="11"/>
  <c r="C54" i="11"/>
  <c r="T82" i="9"/>
  <c r="BJ107" i="9" s="1"/>
  <c r="T94" i="11" s="1"/>
  <c r="O111" i="11"/>
  <c r="U106" i="11"/>
  <c r="O106" i="11"/>
  <c r="U104" i="11"/>
  <c r="O104" i="11"/>
  <c r="O116" i="11"/>
  <c r="O117" i="11" l="1"/>
  <c r="O103" i="11"/>
  <c r="U103" i="11"/>
  <c r="U115" i="11"/>
  <c r="U120" i="11"/>
  <c r="U112" i="11"/>
  <c r="U113" i="11"/>
  <c r="O112" i="11"/>
  <c r="U116" i="11"/>
  <c r="U102" i="11"/>
  <c r="U111" i="11"/>
  <c r="O113" i="11"/>
  <c r="O115" i="11"/>
  <c r="U117" i="11"/>
  <c r="O120" i="11"/>
  <c r="BM133" i="9" l="1"/>
  <c r="W120" i="11" s="1"/>
  <c r="BG133" i="9"/>
  <c r="Q120" i="11" s="1"/>
  <c r="BM130" i="9"/>
  <c r="BG130" i="9"/>
  <c r="BM129" i="9"/>
  <c r="BG129" i="9"/>
  <c r="BM128" i="9"/>
  <c r="BG128" i="9"/>
  <c r="BM126" i="9"/>
  <c r="BG126" i="9"/>
  <c r="BM125" i="9"/>
  <c r="BG125" i="9"/>
  <c r="BM124" i="9"/>
  <c r="BG124" i="9"/>
  <c r="Q111" i="11" s="1"/>
  <c r="AY77" i="9"/>
  <c r="AY76" i="9"/>
  <c r="AY75" i="9"/>
  <c r="BK125" i="9"/>
  <c r="U81" i="11" l="1"/>
  <c r="U82" i="11"/>
  <c r="U83" i="11"/>
  <c r="U29" i="11"/>
  <c r="BF24" i="9"/>
  <c r="P41" i="11" s="1"/>
  <c r="BK133" i="9"/>
  <c r="BE116" i="9"/>
  <c r="BK129" i="9"/>
  <c r="BE125" i="9"/>
  <c r="BE129" i="9"/>
  <c r="BK124" i="9"/>
  <c r="BE126" i="9"/>
  <c r="BE128" i="9"/>
  <c r="BK130" i="9"/>
  <c r="BE133" i="9"/>
  <c r="BE117" i="9"/>
  <c r="BE119" i="9"/>
  <c r="BK119" i="9"/>
  <c r="BE124" i="9"/>
  <c r="BK126" i="9"/>
  <c r="BK128" i="9"/>
  <c r="BE130" i="9"/>
  <c r="G55" i="11" l="1"/>
  <c r="C63" i="11"/>
  <c r="G65" i="11"/>
  <c r="K67" i="11"/>
  <c r="S52" i="11"/>
  <c r="O66" i="11"/>
  <c r="P68" i="11"/>
  <c r="S60" i="11"/>
  <c r="S66" i="11"/>
  <c r="W68" i="11"/>
  <c r="W64" i="11"/>
  <c r="C51" i="11"/>
  <c r="W74" i="11"/>
  <c r="C76" i="11"/>
  <c r="C79" i="11"/>
  <c r="O83" i="11"/>
  <c r="C81" i="11"/>
  <c r="C84" i="11"/>
  <c r="C60" i="11"/>
  <c r="C66" i="11"/>
  <c r="C62" i="11"/>
  <c r="G68" i="11"/>
  <c r="G64" i="11"/>
  <c r="K60" i="11"/>
  <c r="K66" i="11"/>
  <c r="K62" i="11"/>
  <c r="S51" i="11"/>
  <c r="O69" i="11"/>
  <c r="O65" i="11"/>
  <c r="O61" i="11"/>
  <c r="P67" i="11"/>
  <c r="P63" i="11"/>
  <c r="S69" i="11"/>
  <c r="S65" i="11"/>
  <c r="S61" i="11"/>
  <c r="W67" i="11"/>
  <c r="W63" i="11"/>
  <c r="C48" i="11"/>
  <c r="C72" i="11"/>
  <c r="W75" i="11"/>
  <c r="O75" i="11"/>
  <c r="O79" i="11"/>
  <c r="O85" i="11"/>
  <c r="C82" i="11"/>
  <c r="C83" i="11"/>
  <c r="C67" i="11"/>
  <c r="G69" i="11"/>
  <c r="G61" i="11"/>
  <c r="K63" i="11"/>
  <c r="O60" i="11"/>
  <c r="O62" i="11"/>
  <c r="P64" i="11"/>
  <c r="S62" i="11"/>
  <c r="G51" i="11"/>
  <c r="C69" i="11"/>
  <c r="C65" i="11"/>
  <c r="C61" i="11"/>
  <c r="G67" i="11"/>
  <c r="G63" i="11"/>
  <c r="K69" i="11"/>
  <c r="K65" i="11"/>
  <c r="K61" i="11"/>
  <c r="X55" i="11"/>
  <c r="O68" i="11"/>
  <c r="O64" i="11"/>
  <c r="P60" i="11"/>
  <c r="P66" i="11"/>
  <c r="P62" i="11"/>
  <c r="S68" i="11"/>
  <c r="S64" i="11"/>
  <c r="W60" i="11"/>
  <c r="W66" i="11"/>
  <c r="W62" i="11"/>
  <c r="C50" i="11"/>
  <c r="C74" i="11"/>
  <c r="W76" i="11"/>
  <c r="O76" i="11"/>
  <c r="O81" i="11"/>
  <c r="O86" i="11"/>
  <c r="C86" i="11"/>
  <c r="G52" i="11"/>
  <c r="C68" i="11"/>
  <c r="C64" i="11"/>
  <c r="G60" i="11"/>
  <c r="G66" i="11"/>
  <c r="G62" i="11"/>
  <c r="K68" i="11"/>
  <c r="K64" i="11"/>
  <c r="S50" i="11"/>
  <c r="X56" i="11"/>
  <c r="O67" i="11"/>
  <c r="O63" i="11"/>
  <c r="P69" i="11"/>
  <c r="P65" i="11"/>
  <c r="P61" i="11"/>
  <c r="S67" i="11"/>
  <c r="S63" i="11"/>
  <c r="W69" i="11"/>
  <c r="W65" i="11"/>
  <c r="W61" i="11"/>
  <c r="C52" i="11"/>
  <c r="O74" i="11"/>
  <c r="C75" i="11"/>
  <c r="O82" i="11"/>
  <c r="C85" i="11"/>
  <c r="BA13" i="9"/>
  <c r="J30" i="11"/>
  <c r="BA12" i="9"/>
  <c r="J29" i="11"/>
  <c r="U28" i="11"/>
  <c r="BF23" i="9"/>
  <c r="P40" i="11" s="1"/>
  <c r="H23" i="11"/>
  <c r="G56" i="11" l="1"/>
  <c r="H76" i="11"/>
  <c r="J34" i="11"/>
  <c r="G50" i="11"/>
  <c r="K30" i="11"/>
  <c r="S76" i="11"/>
  <c r="U25" i="11"/>
  <c r="J36" i="11"/>
  <c r="J41" i="11"/>
  <c r="J42" i="11"/>
  <c r="H75" i="11"/>
  <c r="G54" i="11"/>
  <c r="L26" i="11"/>
  <c r="U26" i="11"/>
  <c r="S55" i="11"/>
  <c r="J40" i="11"/>
  <c r="H24" i="11"/>
  <c r="H25" i="11"/>
  <c r="H26" i="11"/>
  <c r="C36" i="11"/>
  <c r="J39" i="11"/>
  <c r="S56" i="11"/>
  <c r="K29" i="11"/>
  <c r="BA18" i="9"/>
  <c r="J35" i="11"/>
  <c r="J33" i="11"/>
  <c r="BA24" i="9"/>
  <c r="BA25" i="9"/>
  <c r="BA23" i="9"/>
  <c r="BA19" i="9"/>
  <c r="DC24" i="9"/>
  <c r="BA17" i="9"/>
  <c r="DC22" i="9"/>
  <c r="BA16" i="9"/>
  <c r="DC21" i="9"/>
  <c r="DC23" i="9"/>
  <c r="BA22" i="9"/>
  <c r="I82" i="9"/>
  <c r="AY107" i="9" s="1"/>
  <c r="I94" i="11" s="1"/>
  <c r="I83" i="9"/>
  <c r="AY108" i="9" s="1"/>
  <c r="I95" i="11" s="1"/>
  <c r="I84" i="9"/>
  <c r="AY109" i="9" s="1"/>
  <c r="I96" i="11" s="1"/>
  <c r="I81" i="9"/>
  <c r="AY106" i="9" s="1"/>
  <c r="I93" i="11" s="1"/>
  <c r="K33" i="11" l="1"/>
  <c r="K36" i="11"/>
  <c r="K41" i="11"/>
  <c r="K39" i="11"/>
  <c r="K40" i="11"/>
  <c r="K34" i="11"/>
  <c r="K42" i="11"/>
  <c r="K35" i="11"/>
  <c r="DL13" i="9"/>
  <c r="DL12" i="9"/>
  <c r="DL11" i="9"/>
  <c r="DL10" i="9"/>
  <c r="CZ11" i="9"/>
  <c r="CZ12" i="9"/>
  <c r="CZ13" i="9"/>
  <c r="CZ10" i="9"/>
  <c r="DA11" i="9"/>
  <c r="DA12" i="9"/>
  <c r="DA13" i="9"/>
  <c r="DA10" i="9"/>
  <c r="DB11" i="9"/>
  <c r="DB12" i="9"/>
  <c r="DB13" i="9"/>
  <c r="DB10" i="9"/>
  <c r="DC11" i="9"/>
  <c r="DC12" i="9"/>
  <c r="DC13" i="9"/>
  <c r="DC10" i="9"/>
  <c r="DE10" i="9" l="1"/>
  <c r="DG10" i="9" s="1"/>
  <c r="DE11" i="9"/>
  <c r="DE13" i="9"/>
  <c r="DE12" i="9"/>
  <c r="DG11" i="9" l="1"/>
  <c r="DH11" i="9"/>
  <c r="DH13" i="9"/>
  <c r="DG13" i="9"/>
  <c r="DG12" i="9"/>
  <c r="DH12" i="9"/>
  <c r="DH10" i="9"/>
  <c r="DJ10" i="9" s="1"/>
  <c r="DM10" i="9" s="1"/>
  <c r="DJ11" i="9" l="1"/>
  <c r="DM11" i="9" s="1"/>
  <c r="DJ12" i="9"/>
  <c r="DM12" i="9" s="1"/>
  <c r="DJ13" i="9"/>
  <c r="DM13" i="9" s="1"/>
  <c r="DM14" i="9" l="1"/>
  <c r="I85" i="9" s="1"/>
  <c r="BK6" i="9" l="1"/>
  <c r="AY110" i="9"/>
  <c r="I97" i="11" s="1"/>
  <c r="G86" i="9"/>
  <c r="K159" i="9"/>
  <c r="BA184" i="9" s="1"/>
  <c r="W155" i="11" s="1"/>
  <c r="K160" i="9"/>
  <c r="BA185" i="9" s="1"/>
  <c r="W156" i="11" s="1"/>
  <c r="K161" i="9"/>
  <c r="BA186" i="9" s="1"/>
  <c r="W157" i="11" s="1"/>
  <c r="K162" i="9"/>
  <c r="BA187" i="9" s="1"/>
  <c r="W158" i="11" s="1"/>
  <c r="K163" i="9"/>
  <c r="BA188" i="9" s="1"/>
  <c r="W159" i="11" s="1"/>
  <c r="K164" i="9"/>
  <c r="BA189" i="9" s="1"/>
  <c r="W160" i="11" s="1"/>
  <c r="K158" i="9"/>
  <c r="BA183" i="9" s="1"/>
  <c r="W154" i="11" s="1"/>
  <c r="L151" i="9"/>
  <c r="BB176" i="9" s="1"/>
  <c r="L159" i="11" s="1"/>
  <c r="L149" i="9"/>
  <c r="BB174" i="9" s="1"/>
  <c r="L157" i="11" s="1"/>
  <c r="L147" i="9"/>
  <c r="BB172" i="9" s="1"/>
  <c r="L155" i="11" s="1"/>
  <c r="L145" i="9"/>
  <c r="BB170" i="9" s="1"/>
  <c r="L153" i="11" s="1"/>
  <c r="BL6" i="9" l="1"/>
  <c r="AW111" i="9"/>
  <c r="G98" i="11" s="1"/>
  <c r="S42" i="9"/>
  <c r="BK10" i="9" l="1"/>
  <c r="BF22" i="9" s="1"/>
  <c r="P39" i="11" s="1"/>
  <c r="BI67" i="9"/>
  <c r="U23" i="11"/>
  <c r="P228" i="9"/>
  <c r="BF253" i="9" s="1"/>
  <c r="P215" i="11" s="1"/>
  <c r="J228" i="9"/>
  <c r="AZ253" i="9" s="1"/>
  <c r="J215" i="11" s="1"/>
  <c r="S75" i="11" l="1"/>
  <c r="V23" i="11"/>
  <c r="U27" i="11"/>
  <c r="D120" i="9"/>
  <c r="AT145" i="9" s="1"/>
  <c r="D128" i="11" s="1"/>
  <c r="D121" i="9"/>
  <c r="AT146" i="9" s="1"/>
  <c r="D129" i="11" s="1"/>
  <c r="D122" i="9"/>
  <c r="AT147" i="9" s="1"/>
  <c r="D130" i="11" s="1"/>
  <c r="D123" i="9"/>
  <c r="AT148" i="9" s="1"/>
  <c r="D124" i="9"/>
  <c r="AT149" i="9" s="1"/>
  <c r="D125" i="9"/>
  <c r="AT150" i="9" s="1"/>
  <c r="D126" i="9"/>
  <c r="AT151" i="9" s="1"/>
  <c r="D127" i="9"/>
  <c r="AT152" i="9" s="1"/>
  <c r="D128" i="9"/>
  <c r="AT153" i="9" s="1"/>
  <c r="D119" i="9"/>
  <c r="AT144" i="9" s="1"/>
  <c r="D127" i="11" s="1"/>
  <c r="T43" i="9" l="1"/>
  <c r="BJ68" i="9" l="1"/>
  <c r="T76" i="11" s="1"/>
  <c r="BL11" i="9"/>
  <c r="V28" i="11" s="1"/>
  <c r="O99" i="9"/>
  <c r="O100" i="9"/>
  <c r="O101" i="9"/>
  <c r="O103" i="9"/>
  <c r="O104" i="9"/>
  <c r="O105" i="9"/>
  <c r="O108" i="9"/>
  <c r="U108" i="9"/>
  <c r="U105" i="9"/>
  <c r="U104" i="9"/>
  <c r="U103" i="9"/>
  <c r="U101" i="9"/>
  <c r="U100" i="9"/>
  <c r="U99" i="9"/>
  <c r="U94" i="9"/>
  <c r="U92" i="9"/>
  <c r="BK117" i="9" s="1"/>
  <c r="U91" i="9"/>
  <c r="BK116" i="9" s="1"/>
  <c r="U90" i="9"/>
  <c r="BK115" i="9" s="1"/>
  <c r="O91" i="9"/>
  <c r="O92" i="9"/>
  <c r="O94" i="9"/>
  <c r="I60" i="9" l="1"/>
  <c r="W105" i="9"/>
  <c r="Q105" i="9"/>
  <c r="W104" i="9"/>
  <c r="Q104" i="9"/>
  <c r="W103" i="9"/>
  <c r="Q103" i="9"/>
  <c r="W108" i="9"/>
  <c r="Q108" i="9"/>
  <c r="W101" i="9"/>
  <c r="Q101" i="9"/>
  <c r="W100" i="9"/>
  <c r="Q100" i="9"/>
  <c r="W99" i="9"/>
  <c r="Q99" i="9"/>
  <c r="C189" i="9"/>
  <c r="AS214" i="9" s="1"/>
  <c r="C192" i="9"/>
  <c r="AS217" i="9" s="1"/>
  <c r="C195" i="9"/>
  <c r="AS220" i="9" s="1"/>
  <c r="C198" i="9"/>
  <c r="AS223" i="9" s="1"/>
  <c r="C201" i="9"/>
  <c r="AS226" i="9" s="1"/>
  <c r="C204" i="9"/>
  <c r="AS229" i="9" s="1"/>
  <c r="C207" i="9"/>
  <c r="AS232" i="9" s="1"/>
  <c r="C210" i="9"/>
  <c r="AS235" i="9" s="1"/>
  <c r="C213" i="9"/>
  <c r="AS238" i="9" s="1"/>
  <c r="C216" i="9"/>
  <c r="AS241" i="9" s="1"/>
  <c r="C219" i="9"/>
  <c r="AS244" i="9" s="1"/>
  <c r="C222" i="9"/>
  <c r="AS247" i="9" s="1"/>
  <c r="L207" i="11" l="1"/>
  <c r="R207" i="11"/>
  <c r="J207" i="11"/>
  <c r="AS245" i="9"/>
  <c r="P207" i="11"/>
  <c r="C207" i="11"/>
  <c r="L183" i="11"/>
  <c r="R183" i="11"/>
  <c r="J183" i="11"/>
  <c r="AS221" i="9"/>
  <c r="P183" i="11"/>
  <c r="C183" i="11"/>
  <c r="L204" i="11"/>
  <c r="R204" i="11"/>
  <c r="J204" i="11"/>
  <c r="AS242" i="9"/>
  <c r="C204" i="11"/>
  <c r="P204" i="11"/>
  <c r="R192" i="11"/>
  <c r="L192" i="11"/>
  <c r="J192" i="11"/>
  <c r="AS230" i="9"/>
  <c r="P192" i="11"/>
  <c r="C192" i="11"/>
  <c r="R180" i="11"/>
  <c r="L180" i="11"/>
  <c r="J180" i="11"/>
  <c r="AS218" i="9"/>
  <c r="C180" i="11"/>
  <c r="P180" i="11"/>
  <c r="L195" i="11"/>
  <c r="R195" i="11"/>
  <c r="J195" i="11"/>
  <c r="AS233" i="9"/>
  <c r="P195" i="11"/>
  <c r="C195" i="11"/>
  <c r="R201" i="11"/>
  <c r="L201" i="11"/>
  <c r="P201" i="11"/>
  <c r="J201" i="11"/>
  <c r="C201" i="11"/>
  <c r="AS239" i="9"/>
  <c r="R189" i="11"/>
  <c r="L189" i="11"/>
  <c r="P189" i="11"/>
  <c r="J189" i="11"/>
  <c r="AS227" i="9"/>
  <c r="C189" i="11"/>
  <c r="R177" i="11"/>
  <c r="L177" i="11"/>
  <c r="P177" i="11"/>
  <c r="J177" i="11"/>
  <c r="AS215" i="9"/>
  <c r="C177" i="11"/>
  <c r="R210" i="11"/>
  <c r="L210" i="11"/>
  <c r="AS248" i="9"/>
  <c r="P210" i="11"/>
  <c r="J210" i="11"/>
  <c r="C210" i="11"/>
  <c r="L198" i="11"/>
  <c r="R198" i="11"/>
  <c r="AS236" i="9"/>
  <c r="P198" i="11"/>
  <c r="J198" i="11"/>
  <c r="C198" i="11"/>
  <c r="R186" i="11"/>
  <c r="L186" i="11"/>
  <c r="AS224" i="9"/>
  <c r="P186" i="11"/>
  <c r="J186" i="11"/>
  <c r="C186" i="11"/>
  <c r="BL12" i="9"/>
  <c r="AY85" i="9"/>
  <c r="Q94" i="9"/>
  <c r="BG119" i="9" s="1"/>
  <c r="Q106" i="11" s="1"/>
  <c r="W94" i="9"/>
  <c r="BM119" i="9" s="1"/>
  <c r="W106" i="11" s="1"/>
  <c r="H64" i="9"/>
  <c r="AX89" i="9" s="1"/>
  <c r="H63" i="9"/>
  <c r="AX88" i="9" s="1"/>
  <c r="H62" i="9"/>
  <c r="AX87" i="9" s="1"/>
  <c r="H61" i="9"/>
  <c r="AX86" i="9" s="1"/>
  <c r="AS237" i="9" l="1"/>
  <c r="L199" i="11"/>
  <c r="R199" i="11"/>
  <c r="J199" i="11"/>
  <c r="P199" i="11"/>
  <c r="AS228" i="9"/>
  <c r="L190" i="11"/>
  <c r="R190" i="11"/>
  <c r="P190" i="11"/>
  <c r="J190" i="11"/>
  <c r="AS240" i="9"/>
  <c r="R202" i="11"/>
  <c r="L202" i="11"/>
  <c r="P202" i="11"/>
  <c r="J202" i="11"/>
  <c r="AS234" i="9"/>
  <c r="R196" i="11"/>
  <c r="L196" i="11"/>
  <c r="J196" i="11"/>
  <c r="P196" i="11"/>
  <c r="AS231" i="9"/>
  <c r="R193" i="11"/>
  <c r="L193" i="11"/>
  <c r="P193" i="11"/>
  <c r="J193" i="11"/>
  <c r="AS222" i="9"/>
  <c r="R184" i="11"/>
  <c r="L184" i="11"/>
  <c r="J184" i="11"/>
  <c r="P184" i="11"/>
  <c r="AS219" i="9"/>
  <c r="R181" i="11"/>
  <c r="L181" i="11"/>
  <c r="P181" i="11"/>
  <c r="J181" i="11"/>
  <c r="AS243" i="9"/>
  <c r="L205" i="11"/>
  <c r="R205" i="11"/>
  <c r="P205" i="11"/>
  <c r="J205" i="11"/>
  <c r="AS246" i="9"/>
  <c r="L208" i="11"/>
  <c r="R208" i="11"/>
  <c r="J208" i="11"/>
  <c r="P208" i="11"/>
  <c r="AS225" i="9"/>
  <c r="L187" i="11"/>
  <c r="R187" i="11"/>
  <c r="J187" i="11"/>
  <c r="P187" i="11"/>
  <c r="AS249" i="9"/>
  <c r="L211" i="11"/>
  <c r="R211" i="11"/>
  <c r="J211" i="11"/>
  <c r="P211" i="11"/>
  <c r="AS216" i="9"/>
  <c r="R178" i="11"/>
  <c r="L178" i="11"/>
  <c r="P178" i="11"/>
  <c r="J178" i="11"/>
  <c r="H83" i="11"/>
  <c r="H84" i="11"/>
  <c r="V29" i="11"/>
  <c r="H85" i="11"/>
  <c r="H86" i="11"/>
  <c r="I82" i="11"/>
  <c r="L84" i="9"/>
  <c r="BB109" i="9" s="1"/>
  <c r="L96" i="11" s="1"/>
  <c r="P84" i="9"/>
  <c r="BF109" i="9" s="1"/>
  <c r="P96" i="11" s="1"/>
  <c r="T84" i="9"/>
  <c r="BJ109" i="9" s="1"/>
  <c r="T96" i="11" s="1"/>
  <c r="X84" i="9"/>
  <c r="BN109" i="9" s="1"/>
  <c r="X96" i="11" s="1"/>
  <c r="L81" i="9"/>
  <c r="BB106" i="9" s="1"/>
  <c r="L93" i="11" s="1"/>
  <c r="P81" i="9"/>
  <c r="BF106" i="9" s="1"/>
  <c r="P93" i="11" s="1"/>
  <c r="T81" i="9"/>
  <c r="BJ106" i="9" s="1"/>
  <c r="T93" i="11" s="1"/>
  <c r="X81" i="9"/>
  <c r="BN106" i="9" s="1"/>
  <c r="X93" i="11" s="1"/>
  <c r="L82" i="9"/>
  <c r="BB107" i="9" s="1"/>
  <c r="L94" i="11" s="1"/>
  <c r="P82" i="9"/>
  <c r="BF107" i="9" s="1"/>
  <c r="P94" i="11" s="1"/>
  <c r="X82" i="9"/>
  <c r="BN107" i="9" s="1"/>
  <c r="X94" i="11" s="1"/>
  <c r="L179" i="11" l="1"/>
  <c r="R179" i="11"/>
  <c r="J179" i="11"/>
  <c r="P179" i="11"/>
  <c r="R197" i="11"/>
  <c r="L197" i="11"/>
  <c r="P197" i="11"/>
  <c r="J197" i="11"/>
  <c r="L212" i="11"/>
  <c r="R212" i="11"/>
  <c r="J212" i="11"/>
  <c r="P212" i="11"/>
  <c r="R182" i="11"/>
  <c r="L182" i="11"/>
  <c r="P182" i="11"/>
  <c r="J182" i="11"/>
  <c r="L203" i="11"/>
  <c r="R203" i="11"/>
  <c r="J203" i="11"/>
  <c r="P203" i="11"/>
  <c r="R188" i="11"/>
  <c r="L188" i="11"/>
  <c r="J188" i="11"/>
  <c r="P188" i="11"/>
  <c r="R185" i="11"/>
  <c r="L185" i="11"/>
  <c r="P185" i="11"/>
  <c r="J185" i="11"/>
  <c r="L191" i="11"/>
  <c r="R191" i="11"/>
  <c r="J191" i="11"/>
  <c r="P191" i="11"/>
  <c r="R206" i="11"/>
  <c r="L206" i="11"/>
  <c r="P206" i="11"/>
  <c r="J206" i="11"/>
  <c r="R209" i="11"/>
  <c r="L209" i="11"/>
  <c r="P209" i="11"/>
  <c r="J209" i="11"/>
  <c r="R194" i="11"/>
  <c r="L194" i="11"/>
  <c r="P194" i="11"/>
  <c r="J194" i="11"/>
  <c r="R200" i="11"/>
  <c r="L200" i="11"/>
  <c r="J200" i="11"/>
  <c r="P200" i="11"/>
  <c r="D134" i="9"/>
  <c r="AT159" i="9" s="1"/>
  <c r="D142" i="11" s="1"/>
  <c r="D135" i="9"/>
  <c r="AT160" i="9" s="1"/>
  <c r="D143" i="11" s="1"/>
  <c r="D136" i="9"/>
  <c r="AT161" i="9" s="1"/>
  <c r="D137" i="9"/>
  <c r="AT162" i="9" s="1"/>
  <c r="D138" i="9"/>
  <c r="AT163" i="9" s="1"/>
  <c r="C186" i="9" l="1"/>
  <c r="AS211" i="9" s="1"/>
  <c r="L174" i="11" l="1"/>
  <c r="R174" i="11"/>
  <c r="P174" i="11"/>
  <c r="AS212" i="9"/>
  <c r="J174" i="11"/>
  <c r="C174" i="11"/>
  <c r="S241" i="9"/>
  <c r="BI266" i="9" s="1"/>
  <c r="M241" i="9"/>
  <c r="BC266" i="9" s="1"/>
  <c r="S238" i="9"/>
  <c r="BI263" i="9" s="1"/>
  <c r="M238" i="9"/>
  <c r="BC263" i="9" s="1"/>
  <c r="S235" i="9"/>
  <c r="BI260" i="9" s="1"/>
  <c r="M235" i="9"/>
  <c r="BC260" i="9" s="1"/>
  <c r="S232" i="9"/>
  <c r="BI257" i="9" s="1"/>
  <c r="M232" i="9"/>
  <c r="BC257" i="9" s="1"/>
  <c r="S224" i="9"/>
  <c r="BI249" i="9" s="1"/>
  <c r="M224" i="9"/>
  <c r="BC249" i="9" s="1"/>
  <c r="S221" i="9"/>
  <c r="BI246" i="9" s="1"/>
  <c r="M221" i="9"/>
  <c r="BC246" i="9" s="1"/>
  <c r="S218" i="9"/>
  <c r="BI243" i="9" s="1"/>
  <c r="M218" i="9"/>
  <c r="BC243" i="9" s="1"/>
  <c r="S215" i="9"/>
  <c r="BI240" i="9" s="1"/>
  <c r="M215" i="9"/>
  <c r="BC240" i="9" s="1"/>
  <c r="S212" i="9"/>
  <c r="BI237" i="9" s="1"/>
  <c r="M212" i="9"/>
  <c r="BC237" i="9" s="1"/>
  <c r="S209" i="9"/>
  <c r="BI234" i="9" s="1"/>
  <c r="M209" i="9"/>
  <c r="BC234" i="9" s="1"/>
  <c r="S206" i="9"/>
  <c r="BI231" i="9" s="1"/>
  <c r="M206" i="9"/>
  <c r="BC231" i="9" s="1"/>
  <c r="S203" i="9"/>
  <c r="BI228" i="9" s="1"/>
  <c r="M203" i="9"/>
  <c r="BC228" i="9" s="1"/>
  <c r="S200" i="9"/>
  <c r="BI225" i="9" s="1"/>
  <c r="M200" i="9"/>
  <c r="BC225" i="9" s="1"/>
  <c r="S197" i="9"/>
  <c r="BI222" i="9" s="1"/>
  <c r="M197" i="9"/>
  <c r="BC222" i="9" s="1"/>
  <c r="S194" i="9"/>
  <c r="BI219" i="9" s="1"/>
  <c r="M194" i="9"/>
  <c r="BC219" i="9" s="1"/>
  <c r="S191" i="9"/>
  <c r="BI216" i="9" s="1"/>
  <c r="M191" i="9"/>
  <c r="BC216" i="9" s="1"/>
  <c r="S188" i="9"/>
  <c r="BI213" i="9" s="1"/>
  <c r="M188" i="9"/>
  <c r="BC213" i="9" s="1"/>
  <c r="L175" i="11" l="1"/>
  <c r="R175" i="11"/>
  <c r="J175" i="11"/>
  <c r="AS213" i="9"/>
  <c r="P175" i="11"/>
  <c r="W92" i="9"/>
  <c r="BM117" i="9" s="1"/>
  <c r="W104" i="11" s="1"/>
  <c r="W91" i="9"/>
  <c r="BM116" i="9" s="1"/>
  <c r="W103" i="11" s="1"/>
  <c r="Q92" i="9"/>
  <c r="BG117" i="9" s="1"/>
  <c r="Q104" i="11" s="1"/>
  <c r="Q91" i="9"/>
  <c r="BG116" i="9" s="1"/>
  <c r="Q103" i="11" s="1"/>
  <c r="W90" i="9"/>
  <c r="BM115" i="9" s="1"/>
  <c r="W102" i="11" s="1"/>
  <c r="Q90" i="9"/>
  <c r="BG115" i="9" s="1"/>
  <c r="Q102" i="11" s="1"/>
  <c r="R176" i="11" l="1"/>
  <c r="L176" i="11"/>
  <c r="J176" i="11"/>
  <c r="P176" i="11"/>
  <c r="X83" i="9"/>
  <c r="BN108" i="9" s="1"/>
  <c r="X95" i="11" s="1"/>
  <c r="T83" i="9"/>
  <c r="BJ108" i="9" s="1"/>
  <c r="T95" i="11" s="1"/>
  <c r="P83" i="9"/>
  <c r="BF108" i="9" s="1"/>
  <c r="P95" i="11" s="1"/>
  <c r="L83" i="9"/>
  <c r="BB108" i="9" s="1"/>
  <c r="L95" i="11" s="1"/>
  <c r="I42" i="9"/>
  <c r="I43" i="9"/>
  <c r="T42" i="9"/>
  <c r="I51" i="9"/>
  <c r="I52" i="9"/>
  <c r="I50" i="9"/>
  <c r="BJ67" i="9" l="1"/>
  <c r="BL10" i="9"/>
  <c r="BL9" i="9"/>
  <c r="AY68" i="9"/>
  <c r="AY67" i="9"/>
  <c r="BL8" i="9"/>
  <c r="S240" i="9"/>
  <c r="BI265" i="9" s="1"/>
  <c r="M240" i="9"/>
  <c r="BC265" i="9" s="1"/>
  <c r="S239" i="9"/>
  <c r="BI264" i="9" s="1"/>
  <c r="M239" i="9"/>
  <c r="BC264" i="9" s="1"/>
  <c r="S237" i="9"/>
  <c r="BI262" i="9" s="1"/>
  <c r="M237" i="9"/>
  <c r="BC262" i="9" s="1"/>
  <c r="S236" i="9"/>
  <c r="BI261" i="9" s="1"/>
  <c r="M236" i="9"/>
  <c r="BC261" i="9" s="1"/>
  <c r="S234" i="9"/>
  <c r="BI259" i="9" s="1"/>
  <c r="M234" i="9"/>
  <c r="BC259" i="9" s="1"/>
  <c r="S233" i="9"/>
  <c r="BI258" i="9" s="1"/>
  <c r="M233" i="9"/>
  <c r="BC258" i="9" s="1"/>
  <c r="S231" i="9"/>
  <c r="BI256" i="9" s="1"/>
  <c r="M231" i="9"/>
  <c r="BC256" i="9" s="1"/>
  <c r="S230" i="9"/>
  <c r="BI255" i="9" s="1"/>
  <c r="M230" i="9"/>
  <c r="BC255" i="9" s="1"/>
  <c r="S223" i="9"/>
  <c r="BI248" i="9" s="1"/>
  <c r="M223" i="9"/>
  <c r="BC248" i="9" s="1"/>
  <c r="S222" i="9"/>
  <c r="BI247" i="9" s="1"/>
  <c r="M222" i="9"/>
  <c r="BC247" i="9" s="1"/>
  <c r="S220" i="9"/>
  <c r="BI245" i="9" s="1"/>
  <c r="M220" i="9"/>
  <c r="BC245" i="9" s="1"/>
  <c r="S219" i="9"/>
  <c r="BI244" i="9" s="1"/>
  <c r="M219" i="9"/>
  <c r="BC244" i="9" s="1"/>
  <c r="S217" i="9"/>
  <c r="BI242" i="9" s="1"/>
  <c r="M217" i="9"/>
  <c r="BC242" i="9" s="1"/>
  <c r="S216" i="9"/>
  <c r="BI241" i="9" s="1"/>
  <c r="M216" i="9"/>
  <c r="BC241" i="9" s="1"/>
  <c r="S214" i="9"/>
  <c r="BI239" i="9" s="1"/>
  <c r="M214" i="9"/>
  <c r="BC239" i="9" s="1"/>
  <c r="S213" i="9"/>
  <c r="BI238" i="9" s="1"/>
  <c r="M213" i="9"/>
  <c r="BC238" i="9" s="1"/>
  <c r="S211" i="9"/>
  <c r="BI236" i="9" s="1"/>
  <c r="M211" i="9"/>
  <c r="BC236" i="9" s="1"/>
  <c r="S210" i="9"/>
  <c r="BI235" i="9" s="1"/>
  <c r="M210" i="9"/>
  <c r="BC235" i="9" s="1"/>
  <c r="S208" i="9"/>
  <c r="BI233" i="9" s="1"/>
  <c r="M208" i="9"/>
  <c r="BC233" i="9" s="1"/>
  <c r="S207" i="9"/>
  <c r="BI232" i="9" s="1"/>
  <c r="M207" i="9"/>
  <c r="BC232" i="9" s="1"/>
  <c r="S205" i="9"/>
  <c r="BI230" i="9" s="1"/>
  <c r="M205" i="9"/>
  <c r="BC230" i="9" s="1"/>
  <c r="S204" i="9"/>
  <c r="BI229" i="9" s="1"/>
  <c r="M204" i="9"/>
  <c r="BC229" i="9" s="1"/>
  <c r="S202" i="9"/>
  <c r="BI227" i="9" s="1"/>
  <c r="M202" i="9"/>
  <c r="BC227" i="9" s="1"/>
  <c r="S201" i="9"/>
  <c r="BI226" i="9" s="1"/>
  <c r="M201" i="9"/>
  <c r="BC226" i="9" s="1"/>
  <c r="S199" i="9"/>
  <c r="BI224" i="9" s="1"/>
  <c r="M199" i="9"/>
  <c r="BC224" i="9" s="1"/>
  <c r="S198" i="9"/>
  <c r="BI223" i="9" s="1"/>
  <c r="M198" i="9"/>
  <c r="BC223" i="9" s="1"/>
  <c r="S196" i="9"/>
  <c r="BI221" i="9" s="1"/>
  <c r="M196" i="9"/>
  <c r="BC221" i="9" s="1"/>
  <c r="S195" i="9"/>
  <c r="BI220" i="9" s="1"/>
  <c r="M195" i="9"/>
  <c r="BC220" i="9" s="1"/>
  <c r="S193" i="9"/>
  <c r="BI218" i="9" s="1"/>
  <c r="M193" i="9"/>
  <c r="BC218" i="9" s="1"/>
  <c r="S192" i="9"/>
  <c r="BI217" i="9" s="1"/>
  <c r="M192" i="9"/>
  <c r="BC217" i="9" s="1"/>
  <c r="S190" i="9"/>
  <c r="BI215" i="9" s="1"/>
  <c r="M190" i="9"/>
  <c r="BC215" i="9" s="1"/>
  <c r="S189" i="9"/>
  <c r="BI214" i="9" s="1"/>
  <c r="M189" i="9"/>
  <c r="BC214" i="9" s="1"/>
  <c r="S187" i="9"/>
  <c r="BI212" i="9" s="1"/>
  <c r="M187" i="9"/>
  <c r="BC212" i="9" s="1"/>
  <c r="S186" i="9"/>
  <c r="BI211" i="9" s="1"/>
  <c r="M186" i="9"/>
  <c r="BC211" i="9" s="1"/>
  <c r="V26" i="11" l="1"/>
  <c r="I76" i="11"/>
  <c r="V25" i="11"/>
  <c r="V27" i="11"/>
  <c r="I75" i="11"/>
  <c r="T75" i="11"/>
</calcChain>
</file>

<file path=xl/comments1.xml><?xml version="1.0" encoding="utf-8"?>
<comments xmlns="http://schemas.openxmlformats.org/spreadsheetml/2006/main">
  <authors>
    <author>Arto Kangas</author>
  </authors>
  <commentList>
    <comment ref="DG8" authorId="0" shapeId="0">
      <text>
        <r>
          <rPr>
            <b/>
            <sz val="9"/>
            <color indexed="81"/>
            <rFont val="Tahoma"/>
            <family val="2"/>
          </rPr>
          <t>Arto Kangas:</t>
        </r>
        <r>
          <rPr>
            <sz val="9"/>
            <color indexed="81"/>
            <rFont val="Tahoma"/>
            <family val="2"/>
          </rPr>
          <t xml:space="preserve">
Erotus on 
- suurempi tai yhtäsuuri kuin 3 =&gt; 2
- suurempi tai yhtäsuuri kuin 2 =&gt; 1</t>
        </r>
      </text>
    </comment>
    <comment ref="S16" authorId="0" shapeId="0">
      <text>
        <r>
          <rPr>
            <b/>
            <sz val="9"/>
            <color indexed="81"/>
            <rFont val="Tahoma"/>
            <charset val="1"/>
          </rPr>
          <t>Arto Kangas:</t>
        </r>
        <r>
          <rPr>
            <sz val="9"/>
            <color indexed="81"/>
            <rFont val="Tahoma"/>
            <charset val="1"/>
          </rPr>
          <t xml:space="preserve">
Tämä kenttä on tärkeä raportin kannalta. Ilman arvioinnin päättymistä kuvaavaa päivämäärää raporttiin tulostuu "keskeneräinen".</t>
        </r>
      </text>
    </comment>
    <comment ref="C41" authorId="0" shapeId="0">
      <text>
        <r>
          <rPr>
            <b/>
            <sz val="9"/>
            <color indexed="81"/>
            <rFont val="Tahoma"/>
            <charset val="1"/>
          </rPr>
          <t>Arto Kangas:</t>
        </r>
        <r>
          <rPr>
            <sz val="9"/>
            <color indexed="81"/>
            <rFont val="Tahoma"/>
            <charset val="1"/>
          </rPr>
          <t xml:space="preserve">
Suojaustaso- ja turvallisuusluokitus perustuvat tietoturva-asetuksessa (TTA, 681/2010) määrättyihin luokkiin ja merkintöihin. VAHTI 2/2010 avaa tietoturva-asetuksen tarkoittamia luokituksia tarkemmin.</t>
        </r>
      </text>
    </comment>
    <comment ref="W41" authorId="0" shapeId="0">
      <text>
        <r>
          <rPr>
            <b/>
            <sz val="9"/>
            <color indexed="81"/>
            <rFont val="Tahoma"/>
            <charset val="1"/>
          </rPr>
          <t>Arto Kangas:</t>
        </r>
        <r>
          <rPr>
            <sz val="9"/>
            <color indexed="81"/>
            <rFont val="Tahoma"/>
            <charset val="1"/>
          </rPr>
          <t xml:space="preserve">
Lisätietoja vain, mikäli ne ovat olennaisia (esim. tietoturvatasoa tai ICT-varautumistasoa ei ole määriteltävissä).</t>
        </r>
      </text>
    </comment>
    <comment ref="S42" authorId="0" shapeId="0">
      <text>
        <r>
          <rPr>
            <b/>
            <sz val="9"/>
            <color indexed="81"/>
            <rFont val="Tahoma"/>
            <charset val="1"/>
          </rPr>
          <t>Arto Kangas:</t>
        </r>
        <r>
          <rPr>
            <sz val="9"/>
            <color indexed="81"/>
            <rFont val="Tahoma"/>
            <charset val="1"/>
          </rPr>
          <t xml:space="preserve">
Tähän tulee automaattisesti arvo suojaustason tai turvallisuusluokituksen tason (tai jos molemmat, niin korkeampi näistä) mukaan.</t>
        </r>
      </text>
    </comment>
    <comment ref="S43" authorId="0" shapeId="0">
      <text>
        <r>
          <rPr>
            <b/>
            <sz val="9"/>
            <color indexed="81"/>
            <rFont val="Tahoma"/>
            <charset val="1"/>
          </rPr>
          <t>Arto Kangas:</t>
        </r>
        <r>
          <rPr>
            <sz val="9"/>
            <color indexed="81"/>
            <rFont val="Tahoma"/>
            <charset val="1"/>
          </rPr>
          <t xml:space="preserve">
ICT-varautumisen tason määrittelyyn ei ole suoraa säädöstä tai VAHTI-ohjetta, vaan tämä täytyy arvioida ICT-varautumisen (VAHTI 2/2012) sekä mahdollisen valmiuslaista (1052/2011) tulevien vaatimusten ja valmiussuunnitelmien perusteella. </t>
        </r>
      </text>
    </comment>
    <comment ref="C55" authorId="0" shapeId="0">
      <text>
        <r>
          <rPr>
            <b/>
            <sz val="9"/>
            <color indexed="81"/>
            <rFont val="Tahoma"/>
            <charset val="1"/>
          </rPr>
          <t>Arto Kangas:</t>
        </r>
        <r>
          <rPr>
            <sz val="9"/>
            <color indexed="81"/>
            <rFont val="Tahoma"/>
            <charset val="1"/>
          </rPr>
          <t xml:space="preserve">
Täytä vain tarvittaessa eli mikäli luottamuksellisuus, eheys ja saatavuus eivät kuvaa tarpeeksi kohteeseen liittyvää tietoturvallisuuden tärkeyttä.</t>
        </r>
      </text>
    </comment>
    <comment ref="O59" authorId="0" shapeId="0">
      <text>
        <r>
          <rPr>
            <b/>
            <sz val="9"/>
            <color indexed="81"/>
            <rFont val="Tahoma"/>
            <family val="2"/>
          </rPr>
          <t>Arto Kangas:</t>
        </r>
        <r>
          <rPr>
            <sz val="9"/>
            <color indexed="81"/>
            <rFont val="Tahoma"/>
            <family val="2"/>
          </rPr>
          <t xml:space="preserve">
Tässä kuvatut vaihtoehdot ovat JHS-suosituksissa ja VAHTI-ohjeissa tyypillisesti palvelinpalveluissa tai tietoliikennepalveluissa käytettyjä luokkia.</t>
        </r>
      </text>
    </comment>
    <comment ref="H60" authorId="0" shapeId="0">
      <text>
        <r>
          <rPr>
            <b/>
            <sz val="9"/>
            <color indexed="81"/>
            <rFont val="Tahoma"/>
            <charset val="1"/>
          </rPr>
          <t>Arto Kangas:</t>
        </r>
        <r>
          <rPr>
            <sz val="9"/>
            <color indexed="81"/>
            <rFont val="Tahoma"/>
            <charset val="1"/>
          </rPr>
          <t xml:space="preserve">
Mikäli käytät omaa asteikkoa, täytä ensin viereiseen taulukkoon kohtaan 6 käyttämänne palveluaika, käytettävyys, palveluvaste ja ratkaisuaika. Tarvittaessa lisätietoja VAHTI-ohjeista ja/tai JHS-suosituksista. </t>
        </r>
      </text>
    </comment>
    <comment ref="O76" authorId="0" shapeId="0">
      <text>
        <r>
          <rPr>
            <b/>
            <sz val="9"/>
            <color indexed="81"/>
            <rFont val="Tahoma"/>
            <family val="2"/>
          </rPr>
          <t>Arto Kangas:</t>
        </r>
        <r>
          <rPr>
            <sz val="9"/>
            <color indexed="81"/>
            <rFont val="Tahoma"/>
            <family val="2"/>
          </rPr>
          <t xml:space="preserve">
Sietämätön vaikutus tarkoittaa tyypillisesti sitä, että käyttökatkoksen seurauksena myös tekeminen loppuu. Kokonaisuuden kannalta on arvioitava myös vakavuutta eli voidaanko ao. tehtäviä tehdä myöhemmin ilman, että viivästymisestä aiheutuu esim. terveyden/hengen vaaraa.</t>
        </r>
      </text>
    </comment>
    <comment ref="S76" authorId="0" shapeId="0">
      <text>
        <r>
          <rPr>
            <b/>
            <sz val="9"/>
            <color indexed="81"/>
            <rFont val="Tahoma"/>
            <family val="2"/>
          </rPr>
          <t>Arto Kangas:</t>
        </r>
        <r>
          <rPr>
            <sz val="9"/>
            <color indexed="81"/>
            <rFont val="Tahoma"/>
            <family val="2"/>
          </rPr>
          <t xml:space="preserve">
Merkittävät tarkoittaa tilannetta, jossa esim. järjestelmän käyttökatkoksesta huolimatta ainakin tietyiltä osin ja tilapäisesti voidaan toimia ilman ao. järjestelmää tai sen kautta saatavia palveluita, mutta pitkittyessään kuitenkin kustannukset kasvavat  sekä esim. reklamaatioita voi tulla tavanomaista enemmän. </t>
        </r>
      </text>
    </comment>
    <comment ref="W76" authorId="0" shapeId="0">
      <text>
        <r>
          <rPr>
            <b/>
            <sz val="9"/>
            <color indexed="81"/>
            <rFont val="Tahoma"/>
            <family val="2"/>
          </rPr>
          <t>Arto Kangas:</t>
        </r>
        <r>
          <rPr>
            <sz val="9"/>
            <color indexed="81"/>
            <rFont val="Tahoma"/>
            <family val="2"/>
          </rPr>
          <t xml:space="preserve">
Ei vaikutusta tarkoittaa esimerkiksi sitä, että käyttökatkoksesta: 
- ei aiheudu terveyden tai hengen vaaraa
- ei jää lakisääteisiä tehtäviä suorittamatta
- ei synny taloudellisia vahinkoja (esim. ylimääräisiä kustannuksia)
- ei tule vaikutusta maineeseen (esim. asiakastyytyväisyyteen ei ole vaikutusta)</t>
        </r>
      </text>
    </comment>
    <comment ref="O77" authorId="0" shapeId="0">
      <text>
        <r>
          <rPr>
            <b/>
            <sz val="9"/>
            <color indexed="81"/>
            <rFont val="Tahoma"/>
            <family val="2"/>
          </rPr>
          <t>Arto Kangas:</t>
        </r>
        <r>
          <rPr>
            <sz val="9"/>
            <color indexed="81"/>
            <rFont val="Tahoma"/>
            <family val="2"/>
          </rPr>
          <t xml:space="preserve">
Kohtuuttomat tarkoittaa tilannetta, jossa ehkä hetkellinen käyttökatkos on sallittavissa/siedettävissä, mutta pitkittyessään käyttökatkoksesta seuraa esimerkiksi merkittäviä kustannusten lisäyksiä tai tärkeiden lakisääteisten tehtävien viivästymisiä.</t>
        </r>
      </text>
    </comment>
    <comment ref="S77" authorId="0" shapeId="0">
      <text>
        <r>
          <rPr>
            <b/>
            <sz val="9"/>
            <color indexed="81"/>
            <rFont val="Tahoma"/>
            <family val="2"/>
          </rPr>
          <t>Arto Kangas:</t>
        </r>
        <r>
          <rPr>
            <sz val="9"/>
            <color indexed="81"/>
            <rFont val="Tahoma"/>
            <family val="2"/>
          </rPr>
          <t xml:space="preserve">
Jonkin verran tarkoittaa tilannetta, jossa esim. useimmat asiat pääsääntöisesti pystytään tekemään ilman merkittäviä haittaa, mutta häiriö tai käyttökatkos aiheuttaa kuitenkin esim. jälkikäteen tehtäviä manuaalisia korjaus-/täydennys-/tarkastustehtäviä.</t>
        </r>
      </text>
    </comment>
    <comment ref="H80" authorId="0" shapeId="0">
      <text>
        <r>
          <rPr>
            <b/>
            <sz val="9"/>
            <color indexed="81"/>
            <rFont val="Tahoma"/>
            <family val="2"/>
          </rPr>
          <t>Arto Kangas:</t>
        </r>
        <r>
          <rPr>
            <sz val="9"/>
            <color indexed="81"/>
            <rFont val="Tahoma"/>
            <family val="2"/>
          </rPr>
          <t xml:space="preserve">
Painotus on lähtökohtaisesti Valtorin suosituksen mukaan:
- Terveys ja henki 1,20
- Lakisääteiset 0,80
- Taloudelliset 1,00
- Mainevaikutus 1,00</t>
        </r>
      </text>
    </comment>
    <comment ref="J80" authorId="0" shapeId="0">
      <text>
        <r>
          <rPr>
            <b/>
            <sz val="9"/>
            <color indexed="81"/>
            <rFont val="Tahoma"/>
            <family val="2"/>
          </rPr>
          <t>Arto Kangas:</t>
        </r>
        <r>
          <rPr>
            <sz val="9"/>
            <color indexed="81"/>
            <rFont val="Tahoma"/>
            <family val="2"/>
          </rPr>
          <t xml:space="preserve">
Voit käyttää myös omaa painotusta, jolloin painotuskertoimeksi muuttuu se, mitä alla oleviin ruutuihin on syötetty. Eli painotuskerroin on joko oletus (automaattisesti) tai oma kerroin (automaattisesti), mikäli oma kerroin on syötetty.</t>
        </r>
      </text>
    </comment>
    <comment ref="W80" authorId="0" shapeId="0">
      <text>
        <r>
          <rPr>
            <b/>
            <sz val="9"/>
            <color indexed="81"/>
            <rFont val="Tahoma"/>
            <family val="2"/>
          </rPr>
          <t>Arto Kangas:</t>
        </r>
        <r>
          <rPr>
            <sz val="9"/>
            <color indexed="81"/>
            <rFont val="Tahoma"/>
            <family val="2"/>
          </rPr>
          <t xml:space="preserve">
Oletuksena tässä kohdassa on "Yhteiskunnalle". Tähän kenttään voi vaihtaa/kirjoittaa myös muun osapuolen.</t>
        </r>
      </text>
    </comment>
    <comment ref="I85" authorId="0" shapeId="0">
      <text>
        <r>
          <rPr>
            <b/>
            <sz val="9"/>
            <color indexed="81"/>
            <rFont val="Tahoma"/>
            <family val="2"/>
          </rPr>
          <t>Arto Kangas:</t>
        </r>
        <r>
          <rPr>
            <sz val="9"/>
            <color indexed="81"/>
            <rFont val="Tahoma"/>
            <family val="2"/>
          </rPr>
          <t xml:space="preserve">
Tärkeysindeksin määräytymisperiaatteet:
- Lähtökohtana on vaikutukset omalle organisaatiolle.
- Mikäli asiakkaille ja/tai yhteiskunnalle olevat vaikutukset ovat merkittävämpiä kuin vaikutukset omalle organisaatiolle, näiden vaikutusta painotetaan tärkeysindeksin määrittelyssä.
- Arviointialueita painotetaan suositellun (valmiit kertoimet) tai oman painotusasteikon (syötettävä manuaalisesti) avulla. 
- Tärkeysindeksi on em. painotusten kautta syntyvien arviointialuekohtaisten tulosten keskiarvo.
- Painotusten vaikutusten keskeinen periaate on varmistaa se, että yksittäinen korkea arvo ei muodostaisi kohtuutonta vinoumaa tuloksiin, mutta useamman tekijän korottavat vaikutukset tulevat tasaisemmin ja suhteellisesti huomiotua.
- Kumppanuuksia tai alihankintatahojen vaikutuksia ei erikseen painoteta, koska lähtökohtaisesti näiden rooli ja merkitys tulee huomioida sopimusteknisin keinoin. Kumppanit tai alihankintatahot ovat useimmiten myös kuin osana oman organisaation tuottamaa palvelua.</t>
        </r>
      </text>
    </comment>
    <comment ref="N88" authorId="0" shapeId="0">
      <text>
        <r>
          <rPr>
            <b/>
            <sz val="9"/>
            <color indexed="81"/>
            <rFont val="Tahoma"/>
            <family val="2"/>
          </rPr>
          <t>Arto Kangas:</t>
        </r>
        <r>
          <rPr>
            <sz val="9"/>
            <color indexed="81"/>
            <rFont val="Tahoma"/>
            <family val="2"/>
          </rPr>
          <t xml:space="preserve">
Kestoa, jolla pienin vaikutus, arvioitaessa on suositeltava ottaa huomioon:
- voi olla, että mikä tahansa lyhytkin katkos aiheuttaa aina jotain toimenpiteitä (arvo 2: "Jonkin verran"), jolloin tuntimääränä/aikamääränä sellainen "aikakynnys", jonka jälkeen vaikutukset ovat suurempia kuin mitä on pienimmäksi merkitty
- voi myös olla, että saa olla useita tunteja, ennenkuin katkoksesta aiheutuu minkäänlaisia todellisia vaikutuksia, jolloin oikea valinta on ao. tuntimäärä ja vaikutuksiin 1 (valinta 1: "Ei vaikutuksia")</t>
        </r>
      </text>
    </comment>
    <comment ref="T88" authorId="0" shapeId="0">
      <text>
        <r>
          <rPr>
            <b/>
            <sz val="9"/>
            <color indexed="81"/>
            <rFont val="Tahoma"/>
            <family val="2"/>
          </rPr>
          <t>Arto Kangas:</t>
        </r>
        <r>
          <rPr>
            <sz val="9"/>
            <color indexed="81"/>
            <rFont val="Tahoma"/>
            <family val="2"/>
          </rPr>
          <t xml:space="preserve">
Kestoa, jolla suurin vaikutus, arvioitaessa on suositeltava ottaa huomioon:
- voi olla, että hyvin lyhytkin katkos aiheuttaa aina sietämättömät vaikutukset (esim. lakisääteiset määräajat jäävät toteutumatta), jolloin aika voi olla lyhyt ja vaikutus korkea (esim. valinta 5: "Sietämättömät") 
- voi myös olla, että hyvin pitkäaikainenkin katkos aiheuttaa korkeintaan merkittäviksi (valinta 3: "Merkittävät") vaikutukset, mutten edes pitkittyessä aiheuta koskaan tätä suurempia vaikutuksia</t>
        </r>
      </text>
    </comment>
    <comment ref="J90" authorId="0" shapeId="0">
      <text>
        <r>
          <rPr>
            <b/>
            <sz val="9"/>
            <color indexed="81"/>
            <rFont val="Tahoma"/>
            <family val="2"/>
          </rPr>
          <t>Arto Kangas:</t>
        </r>
        <r>
          <rPr>
            <sz val="9"/>
            <color indexed="81"/>
            <rFont val="Tahoma"/>
            <family val="2"/>
          </rPr>
          <t xml:space="preserve">
Useimmiten tärkein näistä aikamääreistä on "palveluaikana", koska kohde on useimmiten järjestelmä, jonka oletetaan olevan käytössä ja palvelua tuottamassa jonakin tiettynä aikana. Tarvittaessa myös ns. virka-ajan tai mahdollisen muun ajan osalta arvionti suoritettavissa. Mikäli palvelussa on jokin erityinen ei-säännöllisesti tapahtuva kriittinen aika, niin sitä voi arvioida näiden jälkeen omassa kohdassaan.</t>
        </r>
      </text>
    </comment>
    <comment ref="AX105" authorId="0" shapeId="0">
      <text>
        <r>
          <rPr>
            <b/>
            <sz val="9"/>
            <color indexed="81"/>
            <rFont val="Tahoma"/>
            <family val="2"/>
          </rPr>
          <t>Arto Kangas:</t>
        </r>
        <r>
          <rPr>
            <sz val="9"/>
            <color indexed="81"/>
            <rFont val="Tahoma"/>
            <family val="2"/>
          </rPr>
          <t xml:space="preserve">
Painotus on lähtökohtaisesti Valtorin suosituksen mukaan:
- Terveys ja henki 1,20
- Lakisääteiset 0,80
- Taloudelliset 1,00
- Mainevaikutus 1,00</t>
        </r>
      </text>
    </comment>
    <comment ref="AZ105" authorId="0" shapeId="0">
      <text>
        <r>
          <rPr>
            <b/>
            <sz val="9"/>
            <color indexed="81"/>
            <rFont val="Tahoma"/>
            <family val="2"/>
          </rPr>
          <t>Arto Kangas:</t>
        </r>
        <r>
          <rPr>
            <sz val="9"/>
            <color indexed="81"/>
            <rFont val="Tahoma"/>
            <family val="2"/>
          </rPr>
          <t xml:space="preserve">
Voit käyttää myös omaa painotusta, jolloin painotuskertoimeksi muuttuu se, mitä alla oleviin ruutuihin on syötetty. Eli painotuskerroin on joko oletus (automaattisesti) tai oma kerroin (automaattisesti), mikäli oma kerroin on syötetty.</t>
        </r>
      </text>
    </comment>
    <comment ref="AY110" authorId="0" shapeId="0">
      <text>
        <r>
          <rPr>
            <b/>
            <sz val="9"/>
            <color indexed="81"/>
            <rFont val="Tahoma"/>
            <family val="2"/>
          </rPr>
          <t>Arto Kangas:</t>
        </r>
        <r>
          <rPr>
            <sz val="9"/>
            <color indexed="81"/>
            <rFont val="Tahoma"/>
            <family val="2"/>
          </rPr>
          <t xml:space="preserve">
Tärkeysindeksin määräytymisperiaatteet:
- Lähtökohtana on vaikutukset omalle organisaatiolle.
- Mikäli asiakkaille ja/tai yhteiskunnalle olevat vaikutukset ovat merkittävämpiä kuin vaikutukset omalle organisaatiolle, näiden vaikutusta painotetaan tärkeysindeksin määrittelyssä.
- Arviointialueita painotetaan suositellun (valmiit kertoimet) tai oman painotusasteikon (syötettävä manuaalisesti) avulla. 
- Tärkeysindeksi on em. painotusten kautta syntyvien arviointialuekohtaisten tulosten keskiarvo.
- Painotusten vaikutusten keskeinen periaate on varmistaa se, että yksittäinen korkea arvo ei muodostaisi kohtuutonta vinoumaa tuloksiin, mutta useamman tekijän korottavat vaikutukset tulevat tasaisemmin ja suhteellisesti huomiotua.
- Kumppanuuksia tai alihankintatahojen vaikutuksia ei erikseen painoteta, koska lähtökohtaisesti näiden rooli ja merkitys tulee huomioida sopimusteknisin keinoin. Kumppanit tai alihankintatahot ovat useimmiten myös kuin osana oman organisaation tuottamaa palvelua).</t>
        </r>
      </text>
    </comment>
    <comment ref="C129" authorId="0" shapeId="0">
      <text>
        <r>
          <rPr>
            <b/>
            <sz val="9"/>
            <color indexed="81"/>
            <rFont val="Tahoma"/>
            <family val="2"/>
          </rPr>
          <t>Arto Kangas:</t>
        </r>
        <r>
          <rPr>
            <sz val="9"/>
            <color indexed="81"/>
            <rFont val="Tahoma"/>
            <family val="2"/>
          </rPr>
          <t xml:space="preserve">
Mikäli riippuvuuksia on enemmän kuin kymmenen (10) riviä, kirjaa tärkeimpiä lyhyesti tähän vapaamuotoiseen kenttään.</t>
        </r>
      </text>
    </comment>
    <comment ref="C139" authorId="0" shapeId="0">
      <text>
        <r>
          <rPr>
            <b/>
            <sz val="9"/>
            <color indexed="81"/>
            <rFont val="Tahoma"/>
            <family val="2"/>
          </rPr>
          <t>Arto Kangas:</t>
        </r>
        <r>
          <rPr>
            <sz val="9"/>
            <color indexed="81"/>
            <rFont val="Tahoma"/>
            <family val="2"/>
          </rPr>
          <t xml:space="preserve">
Mikäli tärkeitä riippuvuuksia (niitä, jotka riippuvat erityisesti tästä kohteesta) on enemmän kuin mainitut viisi (5) riviä, kirjaa ne muut lyhyesti tähän.</t>
        </r>
      </text>
    </comment>
    <comment ref="C144" authorId="0" shapeId="0">
      <text>
        <r>
          <rPr>
            <b/>
            <sz val="9"/>
            <color indexed="81"/>
            <rFont val="Tahoma"/>
            <family val="2"/>
          </rPr>
          <t>Arto Kangas:</t>
        </r>
        <r>
          <rPr>
            <sz val="9"/>
            <color indexed="81"/>
            <rFont val="Tahoma"/>
            <family val="2"/>
          </rPr>
          <t xml:space="preserve">
Tässä on neljä (4) tarkistuskysymystä, joilla varmistetaan Yhteiskunnan turvallisuusstrategian mukaisen tärkeyden arviointiperusteet.
Mikäli mikään näistä neljästä vaihtoehdosta ei saa arvoa "kyllä", niin YTS:n merkitystä ei tarvitse arvioida. Kuitenkin YTS:n uhkakuvat on syytä tarkastella vähintään yleistasolla (ja tarvittaessa yksityiskohtaisemmin).</t>
        </r>
      </text>
    </comment>
    <comment ref="C156" authorId="0" shapeId="0">
      <text>
        <r>
          <rPr>
            <b/>
            <sz val="9"/>
            <color indexed="81"/>
            <rFont val="Tahoma"/>
            <family val="2"/>
          </rPr>
          <t>Arto Kangas:</t>
        </r>
        <r>
          <rPr>
            <sz val="9"/>
            <color indexed="81"/>
            <rFont val="Tahoma"/>
            <family val="2"/>
          </rPr>
          <t xml:space="preserve">
Tähän merkatuista arvoista korkein näkyy arvona tiivistelmässä otsikolla "merkitys yhteiskunnalle".</t>
        </r>
      </text>
    </comment>
    <comment ref="C171" authorId="0" shapeId="0">
      <text>
        <r>
          <rPr>
            <b/>
            <sz val="9"/>
            <color indexed="81"/>
            <rFont val="Tahoma"/>
            <family val="2"/>
          </rPr>
          <t>Arto Kangas:</t>
        </r>
        <r>
          <rPr>
            <sz val="9"/>
            <color indexed="81"/>
            <rFont val="Tahoma"/>
            <family val="2"/>
          </rPr>
          <t xml:space="preserve">
Tähän merkatut valinnat siirtyvät automaattisesti myös jäljempänä olevaan yksityiskohtaisempaan uhkien arviointiosioon.</t>
        </r>
      </text>
    </comment>
  </commentList>
</comments>
</file>

<file path=xl/comments2.xml><?xml version="1.0" encoding="utf-8"?>
<comments xmlns="http://schemas.openxmlformats.org/spreadsheetml/2006/main">
  <authors>
    <author>Arto Kangas</author>
  </authors>
  <commentList>
    <comment ref="H92" authorId="0" shapeId="0">
      <text>
        <r>
          <rPr>
            <b/>
            <sz val="9"/>
            <color indexed="81"/>
            <rFont val="Tahoma"/>
            <family val="2"/>
          </rPr>
          <t>Arto Kangas:</t>
        </r>
        <r>
          <rPr>
            <sz val="9"/>
            <color indexed="81"/>
            <rFont val="Tahoma"/>
            <family val="2"/>
          </rPr>
          <t xml:space="preserve">
Painotus on lähtökohtaisesti Valtorin suosituksen mukaan:
- Terveys ja henki 1,20
- Lakisääteiset 0,80
- Taloudelliset 1,00
- Mainevaikutus 1,00</t>
        </r>
      </text>
    </comment>
    <comment ref="J92" authorId="0" shapeId="0">
      <text>
        <r>
          <rPr>
            <b/>
            <sz val="9"/>
            <color indexed="81"/>
            <rFont val="Tahoma"/>
            <family val="2"/>
          </rPr>
          <t>Arto Kangas:</t>
        </r>
        <r>
          <rPr>
            <sz val="9"/>
            <color indexed="81"/>
            <rFont val="Tahoma"/>
            <family val="2"/>
          </rPr>
          <t xml:space="preserve">
Mikäli on käytetty omia painotuksia (kertoimia), ne näkyvät tässä alla.</t>
        </r>
      </text>
    </comment>
    <comment ref="I97" authorId="0" shapeId="0">
      <text>
        <r>
          <rPr>
            <b/>
            <sz val="9"/>
            <color indexed="81"/>
            <rFont val="Tahoma"/>
            <family val="2"/>
          </rPr>
          <t>Arto Kangas:</t>
        </r>
        <r>
          <rPr>
            <sz val="9"/>
            <color indexed="81"/>
            <rFont val="Tahoma"/>
            <family val="2"/>
          </rPr>
          <t xml:space="preserve">
Tärkeysindeksin määräytymisperiaatteet:
- Lähtökohtana on vaikutukset omalle organisaatiolle.
- Mikäli asiakkaille ja/tai yhteiskunnalle olevat vaikutukset ovat merkittävämpiä kuin vaikutukset omalle organisaatiolle, näiden vaikutusta painotetaan tärkeysindeksin määrittelyssä.
- Arviointialueita painotetaan suositellun (valmiit kertoimet) tai oman painotusasteikon (syötettävä manuaalisesti) avulla. 
- Tärkeysindeksi on em. painotusten kautta syntyvien arviointialuekohtaisten tulosten keskiarvo.
- Painotusten vaikutusten keskeinen periaate on varmistaa se, että yksittäinen korkea arvo ei muodostaisi kohtuutonta vinoumaa tuloksiin, mutta useamman tekijän korottavat vaikutukset tulevat tasaisemmin ja suhteellisesti huomiotua.
- Kumppanuuksia tai alihankintatahojen vaikutuksia ei erikseen painoteta, koska lähtökohtaisesti näiden rooli ja merkitys tulee huomioida sopimusteknisin keinoin. Kumppanit tai alihankintatahot ovat useimmiten myös kuin osana oman organisaation tuottamaa palvelua).</t>
        </r>
      </text>
    </comment>
  </commentList>
</comments>
</file>

<file path=xl/sharedStrings.xml><?xml version="1.0" encoding="utf-8"?>
<sst xmlns="http://schemas.openxmlformats.org/spreadsheetml/2006/main" count="637" uniqueCount="256">
  <si>
    <t>Luottamuksellisuus:</t>
  </si>
  <si>
    <t>Eheys:</t>
  </si>
  <si>
    <t>Saatavuus:</t>
  </si>
  <si>
    <t>Suojaustaso I (ST I)</t>
  </si>
  <si>
    <t>Suojaustaso II (ST II)</t>
  </si>
  <si>
    <t>Julkinen / ei luokitusta</t>
  </si>
  <si>
    <t>Suojaustaso III (ST III)</t>
  </si>
  <si>
    <t>Suojaustaso IV (ST IV)</t>
  </si>
  <si>
    <t>ERITTÄIN SALAINEN</t>
  </si>
  <si>
    <t>SALAINEN</t>
  </si>
  <si>
    <t>LUOTTAMUKSELLINEN</t>
  </si>
  <si>
    <t>KÄYTTÖ RAJOITETTU</t>
  </si>
  <si>
    <t>Kohteen sijainti:</t>
  </si>
  <si>
    <t>Palvelun tarjoaja:</t>
  </si>
  <si>
    <t>Käytettävät vaihtoehdot:</t>
  </si>
  <si>
    <t>Korkea taso</t>
  </si>
  <si>
    <t>Korotettu taso</t>
  </si>
  <si>
    <t>Perustaso</t>
  </si>
  <si>
    <t>Ei tasoluokittelua</t>
  </si>
  <si>
    <t>Palveluaikatavoite</t>
  </si>
  <si>
    <t>Palveluvastetavoite</t>
  </si>
  <si>
    <t>Ratkaisuaikatavoite</t>
  </si>
  <si>
    <t>Muu mahdollinen tärkeys, mikä (vapaamuotoinen selitys):</t>
  </si>
  <si>
    <t>Työrooli:</t>
  </si>
  <si>
    <t>Arviointi alkoi:</t>
  </si>
  <si>
    <t>kello</t>
  </si>
  <si>
    <t>Arviointi päättyi:</t>
  </si>
  <si>
    <t>Organisaatio:</t>
  </si>
  <si>
    <t>Osallistujan nimi:</t>
  </si>
  <si>
    <t xml:space="preserve">Lisätietoja: </t>
  </si>
  <si>
    <t>Lisätietoja:</t>
  </si>
  <si>
    <t>Palveluaika</t>
  </si>
  <si>
    <t>Käytettävyys</t>
  </si>
  <si>
    <t>Palveluvaste</t>
  </si>
  <si>
    <t>Ratkaisuaika</t>
  </si>
  <si>
    <t>Oma asteikko:</t>
  </si>
  <si>
    <t>24/7</t>
  </si>
  <si>
    <t>15 minuuttia</t>
  </si>
  <si>
    <t>3 tuntia</t>
  </si>
  <si>
    <t>4 tuntia</t>
  </si>
  <si>
    <t>99,9 %
(99,95 %)</t>
  </si>
  <si>
    <t>99,5 %
(99,9 %)</t>
  </si>
  <si>
    <t>30 minuuttia</t>
  </si>
  <si>
    <t>arkisin 7-21, 
la-su 9-18</t>
  </si>
  <si>
    <t>99 %
(99,5 %)</t>
  </si>
  <si>
    <t>2 tuntia</t>
  </si>
  <si>
    <t>1 työpäivä</t>
  </si>
  <si>
    <t>arkisin 7-19</t>
  </si>
  <si>
    <t>arkisin 8-16
tai huonompi</t>
  </si>
  <si>
    <t>97 % (99 %)
tai huonompi</t>
  </si>
  <si>
    <t>4 tuntia 
tai enemmän</t>
  </si>
  <si>
    <t>2 työpäivää 
tai enemmän</t>
  </si>
  <si>
    <t>Sietämättömät</t>
  </si>
  <si>
    <t>Kohtuuttomat</t>
  </si>
  <si>
    <t>Merkittävät</t>
  </si>
  <si>
    <t>Jonkin verran</t>
  </si>
  <si>
    <t>Ei vaikutusta</t>
  </si>
  <si>
    <t>Tietoliikenteen ja tietojärjestelmien vakavat häiriöt - kyberuhkat</t>
  </si>
  <si>
    <t>Voimahuollon vakavat häiriöt</t>
  </si>
  <si>
    <t>Kuljetuslogistiikan vakavat häiriöt</t>
  </si>
  <si>
    <t>Yhdyskuntatekniikan vakavat häiriöt</t>
  </si>
  <si>
    <t>Elintarvikehuollon vakavat häiriöt</t>
  </si>
  <si>
    <t>Rahoitus- ja maksujärjestelmän vakavat häiriöt</t>
  </si>
  <si>
    <t>Julkisen talouden rahoituksen saatavuuden häiriintyminen</t>
  </si>
  <si>
    <t>Väestön terveyden ja hyvinvoinnin vakavat häiriöt</t>
  </si>
  <si>
    <t>Suuronnettomuudet, luonnon ääri-ilmiöt ja ympäristöuhkat</t>
  </si>
  <si>
    <t>Terrorismi ja muu yhteiskunta-järjestystä vaarantava rikollisuus</t>
  </si>
  <si>
    <t>Rajaturvallisuuden vakavat häiriöt</t>
  </si>
  <si>
    <t>Poliittinen, taloudellinen ja sotilaallinen painostus</t>
  </si>
  <si>
    <t>Sotilaallisen voiman käyttö</t>
  </si>
  <si>
    <t>Avainhenkilöiden menettäminen</t>
  </si>
  <si>
    <t>Työtaistelutoimenpiteet (lakot, työsulut, hidastus-/tukilakot)</t>
  </si>
  <si>
    <t>Muu, mikä/mitä?</t>
  </si>
  <si>
    <t>Kesto</t>
  </si>
  <si>
    <t>Vaikutus</t>
  </si>
  <si>
    <t>Muu aika</t>
  </si>
  <si>
    <t>Virka-aika</t>
  </si>
  <si>
    <t>Muu vaikutus, mikä:</t>
  </si>
  <si>
    <t xml:space="preserve">YTS:n uhkakuvien lisäksi muita merkittäviä häiriöitä aiheuttavia tekijöitä, mitä: </t>
  </si>
  <si>
    <t>Mainittu häiriö aiheuttaa toimintaan vaikutuksia (valitse k tai e):</t>
  </si>
  <si>
    <t>Käytettävyystavoite</t>
  </si>
  <si>
    <t>Erittäin kriittinen</t>
  </si>
  <si>
    <t>Kriittinen</t>
  </si>
  <si>
    <t>Laajennettu</t>
  </si>
  <si>
    <t>Normaali</t>
  </si>
  <si>
    <t>Lähtötaso</t>
  </si>
  <si>
    <t>Erittäin tärkeä</t>
  </si>
  <si>
    <t>Tärkeä</t>
  </si>
  <si>
    <t>Jonkin verran merkitystä</t>
  </si>
  <si>
    <t>Vähäinen merkitys</t>
  </si>
  <si>
    <t>Omalle organisaatiolle</t>
  </si>
  <si>
    <t>Kumppaneille tai alihankintatahoille</t>
  </si>
  <si>
    <t>Asiakkaille tai loppukäyttäjille</t>
  </si>
  <si>
    <t>Muulle osapuolelle…</t>
  </si>
  <si>
    <t>ST II tai ST I luokiteltua aineistoa.</t>
  </si>
  <si>
    <t>ST III luokiteltua aineistoa.</t>
  </si>
  <si>
    <t>ST IV luokiteltua aineistoa.</t>
  </si>
  <si>
    <t>Julkista/luokittelematonta aineistoa.</t>
  </si>
  <si>
    <t>Eheys: Esim. digitaalinen tiedotuskanava, lupapalvelu tai myyntisovellus.</t>
  </si>
  <si>
    <t>Saatavuus: Esim aikakriittisyys, tietty palveluaika tai palvelutasosopimukset.</t>
  </si>
  <si>
    <t>Tietoturvallisuuden  tärkeys (käytä arvoja 1-4):</t>
  </si>
  <si>
    <t>Ei arvioitu</t>
  </si>
  <si>
    <t>palveluaikana</t>
  </si>
  <si>
    <t>ns. virka-aikana</t>
  </si>
  <si>
    <t>muuna aikana</t>
  </si>
  <si>
    <t>Terrorismi ja muu yhteiskuntajärjestystä vaarantava rikollisuus</t>
  </si>
  <si>
    <t>Lisätietoja</t>
  </si>
  <si>
    <t>Lisätietoja / muu häiriön kuvaus</t>
  </si>
  <si>
    <t>Yhteiskunnan turvallisuusstrategian (YTS 2010) uhka- ja riskimallit: vaikutusten yksityiskohtaisempi arviointi kohteelle:</t>
  </si>
  <si>
    <t>Huom! Alla on tarvittaessa avattavissa yksityiskohtaisempi ruudukko YTS 2010 uhkakuvien vaikutusten arviointia varten:</t>
  </si>
  <si>
    <t>5. Keskeiset riippuvuudet</t>
  </si>
  <si>
    <t>Riippuvuuden tärkeys:</t>
  </si>
  <si>
    <t>Palvelu/järjestelmä:</t>
  </si>
  <si>
    <t>Vastuuorganisaatio:</t>
  </si>
  <si>
    <t>Riippuvuus:</t>
  </si>
  <si>
    <t>Yhteiskunnalle</t>
  </si>
  <si>
    <t>Valtion johtaminen</t>
  </si>
  <si>
    <t>Kansainvälinen toiminta</t>
  </si>
  <si>
    <t>Suomen puolustuskyky</t>
  </si>
  <si>
    <t>Sisäinen turvallisuus</t>
  </si>
  <si>
    <t>Talouden ja infrastruktuurin toimivuus</t>
  </si>
  <si>
    <t>Väestön toimeentuloturva ja toimintakyky</t>
  </si>
  <si>
    <t>Henkinen kriisinkestävyys</t>
  </si>
  <si>
    <t>Elintärkeä</t>
  </si>
  <si>
    <t>kriittisenä aikana</t>
  </si>
  <si>
    <t>Palvelu on erityisen kriittinen:</t>
  </si>
  <si>
    <t>Keskeytyksen aiheutuminen:</t>
  </si>
  <si>
    <t>Käytettävissä olevat vaihtoehdot:</t>
  </si>
  <si>
    <t>Muita riippuvuuksia (tarvittaessa):</t>
  </si>
  <si>
    <t>Tässä kohdassa luetellaan tärkeimmät riippuvuudet.</t>
  </si>
  <si>
    <t>Arviointikohteen toiminta riippuu seuraavista:</t>
  </si>
  <si>
    <t>Toiminnot, jotka riippuvat arviointikohteesta:</t>
  </si>
  <si>
    <t>Käytettävissä olevat vaihtoehdot (tässä ensisijaisesti vaihtoehdot 3-5):</t>
  </si>
  <si>
    <t>Huom! Luokkiin 1-2 kuuluvat jätetään pääsääntöisesti listaamatta.</t>
  </si>
  <si>
    <t>Tietojen menettämisen ja vanhenemisen vaikutukset:</t>
  </si>
  <si>
    <t>Aika ja vaikutukset sen mukaan, miten pitkältä ajalta tiedot voidaan menettää:</t>
  </si>
  <si>
    <t xml:space="preserve">Palvelun toiminnan täysin keskeyttävä odottamaton ja suunnittelematon häiriö: </t>
  </si>
  <si>
    <t>Aika ja vaikutukset sen mukaan, miten pitkään voidaan toimia ilman tietojen päivittymistä:</t>
  </si>
  <si>
    <t>h</t>
  </si>
  <si>
    <t>Häiriön kesto vs. vaikutuksen pienuus / suuruus:</t>
  </si>
  <si>
    <t>3. Tietoturvallisuuden tärkeys, palvelutasotavoitteet</t>
  </si>
  <si>
    <t>4. Odottamattoman käyttökatkoksen, tietojen menetyksen ja vanhenemisen vaikutukset</t>
  </si>
  <si>
    <t>6. Yhteiskunnan turvallisuusstrategian (YTS 2010) uhkakuvien vaikutukset</t>
  </si>
  <si>
    <t>Mitkä näistä uhkista voivat häiritä kohteen toimintaa?</t>
  </si>
  <si>
    <t>SLA-tasojen vaihtoehdot (tarvittaessa täytä oma asteikko):</t>
  </si>
  <si>
    <t xml:space="preserve">Arvoitu kohde: </t>
  </si>
  <si>
    <t>Kohteen omistaja:</t>
  </si>
  <si>
    <t xml:space="preserve">Omistajan organisaatio: </t>
  </si>
  <si>
    <t>Arvioinnin toteutusaika:</t>
  </si>
  <si>
    <t>Muut arviointiin/arviointitilaisuuden osallistujat:</t>
  </si>
  <si>
    <t>Tietoturvataso:</t>
  </si>
  <si>
    <t>ICT-varautumistaso:</t>
  </si>
  <si>
    <t>Täytä vaihtoehto 0-6:</t>
  </si>
  <si>
    <t>Maineen menetyksenä</t>
  </si>
  <si>
    <t>Tiedot ovat erityisen kriittisiä:</t>
  </si>
  <si>
    <t>Tiedot turvallisuusluokka:</t>
  </si>
  <si>
    <t>Tiedot suojaustasoluokka:</t>
  </si>
  <si>
    <t>Kohde, tietoturvataso:</t>
  </si>
  <si>
    <t>Kohde, ICT-varautuminen:</t>
  </si>
  <si>
    <t>Palvelutasosopimus (SLA):</t>
  </si>
  <si>
    <t>Kumppaneille tai alihankintatahoille:</t>
  </si>
  <si>
    <t xml:space="preserve">Asiakkaille tai loppukäyttäjille: </t>
  </si>
  <si>
    <t>Kohteen tärkeys yhteiskunnalle:</t>
  </si>
  <si>
    <t xml:space="preserve">Suurin uhkan/riskin vaikutus: </t>
  </si>
  <si>
    <t>Kesto, jolla suurin vaikutus</t>
  </si>
  <si>
    <t>Kesto, jolla pienin vaikutus</t>
  </si>
  <si>
    <t>Täytä vain tästä katsottuna vasemmalle puolelle</t>
  </si>
  <si>
    <t>1. Kohde, kohteen omistaja, arvioinnin tekijä, arviointiin osallistujat sekä dokumentin muutoshistoria</t>
  </si>
  <si>
    <t>BIA-analyysin/-arvioinnin tiedot kirjataan tähän lomakkeeseen. Yhteenveto sekä yksityiskohtainen raportti voidaan tulostaa eri välilehdeltä.</t>
  </si>
  <si>
    <t>BIA-analyysin kohde:</t>
  </si>
  <si>
    <t>Ver.</t>
  </si>
  <si>
    <t>Päivämäärä</t>
  </si>
  <si>
    <t>Päivittäjä/muuttaja</t>
  </si>
  <si>
    <t>Dokumentin versiointi, muuttaja ja muutoksen tekijä:</t>
  </si>
  <si>
    <t>Muutos</t>
  </si>
  <si>
    <t>2. Kohteessa käsiteltävien tietojen sekä kohteen tietoturva- ja ICT-varautumisen luokitukset</t>
  </si>
  <si>
    <t xml:space="preserve">Kohdetta koskevat luokitukset: </t>
  </si>
  <si>
    <t>Suojaustaso luokitus:</t>
  </si>
  <si>
    <t>Turvallisuusluokitus:</t>
  </si>
  <si>
    <t>Korkein kohteen sisältämien tietojen luokitus (merkintä):</t>
  </si>
  <si>
    <t>Suojaustaso (ST...):</t>
  </si>
  <si>
    <t>Sopimukseen perustuva käytössä oleva SLA-taso:</t>
  </si>
  <si>
    <t>Kohteen osalta sovittu palvelutaso (SLA, Service Level Agreement) kuvataan valitsemalla vaihtoehdoista 1-6:</t>
  </si>
  <si>
    <t>Esimerkiksi luottamuksellisuudessa:</t>
  </si>
  <si>
    <t xml:space="preserve">Arvioinnissa valinnoissa käytettävät vaihtoehdot 0-5: </t>
  </si>
  <si>
    <t>Varautumisvelvollisuus tulee jostakin muusta säädöksestä tai viranomaisohjeesta:</t>
  </si>
  <si>
    <t>Kohteen merkitys yhteiskunnan elintärkeille tehtäville (katso tarvittaessa tarkemmin yhteiskunnan turvallisuusstrategiasta):</t>
  </si>
  <si>
    <t>Kohde liittyy yhteiskunnan turvallisuusstrategiassa (YTS 2010) kuvattuihin tehtäviin:</t>
  </si>
  <si>
    <t>Kohteeseen liittyviä tehtäviä täytyy suorittaa myös häiriö-/poikkeusoloissa:</t>
  </si>
  <si>
    <t>Käytettävissä olevat vaihtoehdot 0-5 (Huom! Avaa tarvittaessa yksityiskohtaisempi arviointiruudukko):</t>
  </si>
  <si>
    <t>Yleiset velvoitteet valmiussuunnitteluun ja/tai varautumiseen:</t>
  </si>
  <si>
    <t>Kyllä</t>
  </si>
  <si>
    <t>Ei</t>
  </si>
  <si>
    <t>Huom! Mikäli jokaisen viereisen kohdan valinta on 2 eli ei varautumisvelvollisuutta, jätä elintärkeät tehtävät arvioimatta ja siirry uhkien tarkasteluun.</t>
  </si>
  <si>
    <t>Yhteiskunnan elintärkeät tehtävät (jätetään käsittelemättä, mikäli em. kaikkiin kohtiin tuli valinta 2 Ei).</t>
  </si>
  <si>
    <t>Yhteiskunnan turvallisuusstrategiassa kuvatut uhkamallit. Arvioidaan uhkien merkitys arvioinnin kohteelle.</t>
  </si>
  <si>
    <t>Konkurssi/liiketoiminnan loppu (tai erityinen muu toiminnan lopettava syy)</t>
  </si>
  <si>
    <t>Kohteen tietoturvataso ja/tai ICT-varautumistaso vaihtoehdot:</t>
  </si>
  <si>
    <t>Valmiuslaki (1552/2011) velvoittaa varautumaan (tämän kohteen osalta):</t>
  </si>
  <si>
    <t>Vaikutusanalyysin (BIA, Business Impact Analysis) täyttöpohja</t>
  </si>
  <si>
    <t>Vaikutusanalyysi yhteenveto</t>
  </si>
  <si>
    <t>Odottamattoman katkoksen suurimmat vaikutukset:</t>
  </si>
  <si>
    <t>Odottamattomassa katkoksessa suurimmat menetykset:</t>
  </si>
  <si>
    <t>Lakisääteiset tehtävät</t>
  </si>
  <si>
    <t>Terveyden tai hengen vaara</t>
  </si>
  <si>
    <t>Taloudelliset vahingot</t>
  </si>
  <si>
    <t>Mainevaikutukset</t>
  </si>
  <si>
    <t xml:space="preserve">Odottamattoman katkoksen vaikutukset </t>
  </si>
  <si>
    <t>arviointialueille:</t>
  </si>
  <si>
    <t>O</t>
  </si>
  <si>
    <t>K</t>
  </si>
  <si>
    <t>A</t>
  </si>
  <si>
    <t>Y</t>
  </si>
  <si>
    <t>jos asiakas + yhteiskunta - 2 x oma &gt; 3, nousua 2 tai &gt;2, nousua 1</t>
  </si>
  <si>
    <t>&gt;=3</t>
  </si>
  <si>
    <t>&gt;=2</t>
  </si>
  <si>
    <t>O+&gt;=</t>
  </si>
  <si>
    <t>Oma</t>
  </si>
  <si>
    <t>Kum</t>
  </si>
  <si>
    <t>Asia</t>
  </si>
  <si>
    <t>Yht</t>
  </si>
  <si>
    <t>(A+Y)
-2xO</t>
  </si>
  <si>
    <t>Tärk.indeksi</t>
  </si>
  <si>
    <t>Ero &gt; / = kuin</t>
  </si>
  <si>
    <t>O+ &gt;=3/&gt;=2</t>
  </si>
  <si>
    <t>Painotus</t>
  </si>
  <si>
    <t>oma</t>
  </si>
  <si>
    <t>Tärkeysindeksi:</t>
  </si>
  <si>
    <t>Dokumentin versiointi, muutoksen tekijä ja muutos:</t>
  </si>
  <si>
    <t>Arvioinnin suorittamisajankohta:</t>
  </si>
  <si>
    <t>Muut arviointiin/arviointitilaisuuteen osallistujat:</t>
  </si>
  <si>
    <t>Täyttövinkkinä seuraavaa: 
- useimmiten järjestelmässä tai palvelussa on käytössä vain jompi kumpi eli suojaustaso tai turvallisuusluokitus
- tietoturvaluokkaan tulee arvo automaattisesti tietojen tason perusteella (tarvittaessa arvoa voi muuttaa manuaalisesti)</t>
  </si>
  <si>
    <t>Vaikutusanalyysi (BIA, Business Impact Analysis) raportti</t>
  </si>
  <si>
    <t>-</t>
  </si>
  <si>
    <t>Yhteiskunnan turvallisuusstrategia (YTS 2010) mukaan</t>
  </si>
  <si>
    <t>Oman organisaation toiminnalle</t>
  </si>
  <si>
    <t>Asiakkaat</t>
  </si>
  <si>
    <t>Oma organisaatio</t>
  </si>
  <si>
    <t>Kumppanit</t>
  </si>
  <si>
    <t>Yhteiskunta / muu</t>
  </si>
  <si>
    <t>Terveyden tai hengen menetys</t>
  </si>
  <si>
    <t>Taloudellisina menetyksinä</t>
  </si>
  <si>
    <t>Lakisääteisten tehtävien viivästys</t>
  </si>
  <si>
    <t>Tärkeysluokka</t>
  </si>
  <si>
    <t>Suositeltavat jatkotoimet/kommentit arvioinnin tuloksista:</t>
  </si>
  <si>
    <t>Arvioinnin teettäjä:</t>
  </si>
  <si>
    <t xml:space="preserve">Tärkeysluokka: </t>
  </si>
  <si>
    <t>Tärkeysluokan apulaskukaava</t>
  </si>
  <si>
    <t>Älä muuta näitä kaavoja</t>
  </si>
  <si>
    <t>Odottamattoman katkoksen vaikutus</t>
  </si>
  <si>
    <t xml:space="preserve">Suurin yuhkan/riskin vaikutus: </t>
  </si>
  <si>
    <t>Seuraavat uhkat voivat häiritä arvioidun kohteen toimintaa:</t>
  </si>
  <si>
    <t xml:space="preserve">YTS:n uhkakuvien lisäksi muita merkittäviä häiriöitä aiheuttavia tekijöitä voivat olla mm. </t>
  </si>
  <si>
    <t>Vaikutusanalyysi</t>
  </si>
  <si>
    <t>(BIA, Business Impact Analysis)</t>
  </si>
  <si>
    <t>Raportti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</si>
</sst>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
    <numFmt numFmtId="165" formatCode="0.0"/>
  </numFmts>
  <fonts count="33" x14ac:knownFonts="1">
    <font>
      <sz val="10"/>
      <name val="Arial"/>
      <family val="2"/>
    </font>
    <font>
      <b/>
      <sz val="10"/>
      <name val="Arial"/>
      <family val="2"/>
    </font>
    <font>
      <b/>
      <sz val="10"/>
      <color theme="1"/>
      <name val="Arial"/>
      <family val="2"/>
    </font>
    <font>
      <b/>
      <sz val="10"/>
      <color rgb="FFFF0000"/>
      <name val="Arial"/>
      <family val="2"/>
    </font>
    <font>
      <b/>
      <sz val="9"/>
      <name val="Arial"/>
      <family val="2"/>
    </font>
    <font>
      <b/>
      <sz val="8"/>
      <name val="Arial"/>
      <family val="2"/>
    </font>
    <font>
      <b/>
      <sz val="9"/>
      <color rgb="FFFF0000"/>
      <name val="Arial"/>
      <family val="2"/>
    </font>
    <font>
      <b/>
      <i/>
      <sz val="14"/>
      <name val="Arial"/>
      <family val="2"/>
    </font>
    <font>
      <sz val="9"/>
      <name val="Arial"/>
      <family val="2"/>
    </font>
    <font>
      <b/>
      <sz val="8"/>
      <color rgb="FFFF0000"/>
      <name val="Arial"/>
      <family val="2"/>
    </font>
    <font>
      <sz val="8"/>
      <name val="Arial"/>
      <family val="2"/>
    </font>
    <font>
      <b/>
      <i/>
      <sz val="12"/>
      <name val="Arial"/>
      <family val="2"/>
    </font>
    <font>
      <i/>
      <sz val="9"/>
      <name val="Arial"/>
      <family val="2"/>
    </font>
    <font>
      <i/>
      <sz val="10"/>
      <name val="Arial"/>
      <family val="2"/>
    </font>
    <font>
      <sz val="10"/>
      <color rgb="FF0000FF"/>
      <name val="Arial"/>
      <family val="2"/>
    </font>
    <font>
      <b/>
      <sz val="10"/>
      <color rgb="FF0000FF"/>
      <name val="Arial"/>
      <family val="2"/>
    </font>
    <font>
      <b/>
      <sz val="8"/>
      <color rgb="FF0000FF"/>
      <name val="Arial"/>
      <family val="2"/>
    </font>
    <font>
      <b/>
      <sz val="10"/>
      <color rgb="FFFFFF00"/>
      <name val="Arial"/>
      <family val="2"/>
    </font>
    <font>
      <b/>
      <sz val="10"/>
      <color theme="0"/>
      <name val="Arial"/>
      <family val="2"/>
    </font>
    <font>
      <b/>
      <sz val="9"/>
      <color rgb="FF0000FF"/>
      <name val="Arial"/>
      <family val="2"/>
    </font>
    <font>
      <i/>
      <sz val="8"/>
      <name val="Arial"/>
      <family val="2"/>
    </font>
    <font>
      <sz val="8"/>
      <color theme="1"/>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sz val="9"/>
      <color rgb="FF0000FF"/>
      <name val="Arial"/>
      <family val="2"/>
    </font>
    <font>
      <b/>
      <sz val="20"/>
      <color rgb="FFFF0000"/>
      <name val="Arial"/>
      <family val="2"/>
    </font>
    <font>
      <sz val="18"/>
      <name val="Arial"/>
      <family val="2"/>
    </font>
    <font>
      <b/>
      <sz val="36"/>
      <name val="Arial"/>
      <family val="2"/>
    </font>
    <font>
      <b/>
      <sz val="18"/>
      <name val="Arial"/>
      <family val="2"/>
    </font>
    <font>
      <b/>
      <i/>
      <sz val="18"/>
      <name val="Arial"/>
      <family val="2"/>
    </font>
    <font>
      <b/>
      <sz val="20"/>
      <name val="Arial"/>
      <family val="2"/>
    </font>
  </fonts>
  <fills count="12">
    <fill>
      <patternFill patternType="none"/>
    </fill>
    <fill>
      <patternFill patternType="gray125"/>
    </fill>
    <fill>
      <patternFill patternType="solid">
        <fgColor rgb="FFFFFFCC"/>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6" tint="-0.499984740745262"/>
        <bgColor indexed="64"/>
      </patternFill>
    </fill>
    <fill>
      <patternFill patternType="solid">
        <fgColor rgb="FFFF99FF"/>
        <bgColor indexed="64"/>
      </patternFill>
    </fill>
    <fill>
      <patternFill patternType="solid">
        <fgColor theme="0"/>
        <bgColor indexed="64"/>
      </patternFill>
    </fill>
    <fill>
      <patternFill patternType="solid">
        <fgColor theme="0"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92">
    <xf numFmtId="0" fontId="0" fillId="0" borderId="0" xfId="0"/>
    <xf numFmtId="0" fontId="0" fillId="0" borderId="12" xfId="0" applyBorder="1"/>
    <xf numFmtId="0" fontId="0" fillId="0" borderId="5" xfId="0" applyBorder="1"/>
    <xf numFmtId="0" fontId="6" fillId="2" borderId="1" xfId="0" applyFont="1" applyFill="1" applyBorder="1" applyAlignment="1">
      <alignment horizontal="center" vertical="center"/>
    </xf>
    <xf numFmtId="0" fontId="0" fillId="0" borderId="2" xfId="0" applyBorder="1"/>
    <xf numFmtId="0" fontId="0" fillId="0" borderId="3" xfId="0" applyBorder="1"/>
    <xf numFmtId="0" fontId="0" fillId="0" borderId="4" xfId="0" applyBorder="1"/>
    <xf numFmtId="0" fontId="0" fillId="0" borderId="11" xfId="0" applyBorder="1"/>
    <xf numFmtId="0" fontId="0" fillId="0" borderId="0" xfId="0" applyBorder="1"/>
    <xf numFmtId="0" fontId="11" fillId="0" borderId="0" xfId="0" applyFont="1" applyBorder="1"/>
    <xf numFmtId="0" fontId="3" fillId="0" borderId="0" xfId="0" applyFont="1" applyBorder="1"/>
    <xf numFmtId="0" fontId="0" fillId="0" borderId="6" xfId="0" applyBorder="1"/>
    <xf numFmtId="0" fontId="0" fillId="0" borderId="7" xfId="0" applyBorder="1"/>
    <xf numFmtId="0" fontId="3" fillId="0" borderId="0" xfId="0" applyFont="1" applyFill="1" applyBorder="1" applyAlignment="1">
      <alignment horizontal="left" vertical="center"/>
    </xf>
    <xf numFmtId="0" fontId="13" fillId="0" borderId="0" xfId="0" applyFont="1" applyBorder="1"/>
    <xf numFmtId="0" fontId="8" fillId="0" borderId="0" xfId="0" applyFont="1" applyBorder="1" applyAlignment="1">
      <alignment vertical="top" wrapText="1"/>
    </xf>
    <xf numFmtId="0" fontId="3" fillId="0" borderId="6" xfId="0" applyFont="1" applyFill="1" applyBorder="1" applyAlignment="1">
      <alignment horizontal="left" vertical="center"/>
    </xf>
    <xf numFmtId="0" fontId="3" fillId="0" borderId="3" xfId="0" applyFont="1" applyBorder="1"/>
    <xf numFmtId="0" fontId="3" fillId="0" borderId="3" xfId="0" applyFont="1" applyFill="1" applyBorder="1" applyAlignment="1">
      <alignment horizontal="left" vertical="center"/>
    </xf>
    <xf numFmtId="0" fontId="0" fillId="0" borderId="0" xfId="0" applyBorder="1" applyAlignment="1">
      <alignment vertical="top"/>
    </xf>
    <xf numFmtId="0" fontId="1" fillId="0" borderId="0" xfId="0" applyFont="1" applyBorder="1" applyAlignment="1">
      <alignment vertical="top"/>
    </xf>
    <xf numFmtId="0" fontId="2" fillId="2" borderId="13" xfId="0" applyFont="1" applyFill="1" applyBorder="1" applyAlignment="1">
      <alignment horizontal="center" vertical="top"/>
    </xf>
    <xf numFmtId="0" fontId="6" fillId="0" borderId="1" xfId="0" applyFont="1" applyFill="1" applyBorder="1" applyAlignment="1">
      <alignment horizontal="center" vertical="center"/>
    </xf>
    <xf numFmtId="0" fontId="14" fillId="0" borderId="0" xfId="0" applyFont="1" applyBorder="1" applyAlignment="1">
      <alignment vertical="top"/>
    </xf>
    <xf numFmtId="0" fontId="2" fillId="2" borderId="1" xfId="0" applyFont="1" applyFill="1" applyBorder="1" applyAlignment="1">
      <alignment horizontal="center" vertical="center"/>
    </xf>
    <xf numFmtId="0" fontId="10" fillId="0" borderId="0" xfId="0" applyFont="1" applyBorder="1"/>
    <xf numFmtId="0" fontId="2" fillId="2" borderId="1" xfId="0" applyFont="1" applyFill="1" applyBorder="1" applyAlignment="1">
      <alignment horizontal="center" vertical="top"/>
    </xf>
    <xf numFmtId="0" fontId="0" fillId="0" borderId="0" xfId="0" applyBorder="1" applyAlignment="1">
      <alignment horizontal="left"/>
    </xf>
    <xf numFmtId="0" fontId="2" fillId="2" borderId="20" xfId="0" applyFont="1" applyFill="1" applyBorder="1" applyAlignment="1">
      <alignment horizontal="center" vertical="top"/>
    </xf>
    <xf numFmtId="0" fontId="2" fillId="2" borderId="29" xfId="0" applyFont="1" applyFill="1" applyBorder="1" applyAlignment="1">
      <alignment horizontal="center" vertical="top"/>
    </xf>
    <xf numFmtId="0" fontId="2" fillId="2" borderId="31" xfId="0" applyFont="1" applyFill="1" applyBorder="1" applyAlignment="1">
      <alignment horizontal="center" vertical="top"/>
    </xf>
    <xf numFmtId="0" fontId="13" fillId="0" borderId="12" xfId="0" applyFont="1" applyBorder="1"/>
    <xf numFmtId="0" fontId="13" fillId="0" borderId="11" xfId="0" applyFont="1" applyBorder="1"/>
    <xf numFmtId="0" fontId="5" fillId="0" borderId="0" xfId="0" applyFont="1" applyBorder="1" applyAlignment="1">
      <alignment vertical="top" wrapText="1"/>
    </xf>
    <xf numFmtId="0" fontId="10" fillId="0" borderId="0" xfId="0" applyFont="1"/>
    <xf numFmtId="0" fontId="10" fillId="0" borderId="0" xfId="0" applyFont="1" applyAlignment="1">
      <alignment horizontal="center" vertical="top"/>
    </xf>
    <xf numFmtId="0" fontId="3" fillId="0" borderId="0" xfId="0" applyFont="1"/>
    <xf numFmtId="0" fontId="1" fillId="0" borderId="0" xfId="0" applyFont="1" applyAlignment="1"/>
    <xf numFmtId="2" fontId="4" fillId="5" borderId="1" xfId="0" applyNumberFormat="1" applyFont="1" applyFill="1" applyBorder="1" applyAlignment="1">
      <alignment horizontal="center" vertical="top" wrapText="1"/>
    </xf>
    <xf numFmtId="0" fontId="8" fillId="4" borderId="1" xfId="0" applyFont="1" applyFill="1" applyBorder="1" applyAlignment="1">
      <alignment horizontal="left" vertical="top"/>
    </xf>
    <xf numFmtId="0" fontId="8" fillId="4" borderId="20" xfId="0" applyFont="1" applyFill="1" applyBorder="1" applyAlignment="1">
      <alignment horizontal="left" vertical="top"/>
    </xf>
    <xf numFmtId="0" fontId="4" fillId="4" borderId="29" xfId="0" applyFont="1" applyFill="1" applyBorder="1" applyAlignment="1">
      <alignment vertical="top"/>
    </xf>
    <xf numFmtId="0" fontId="0" fillId="0" borderId="0" xfId="0" applyFont="1" applyBorder="1"/>
    <xf numFmtId="0" fontId="0" fillId="0" borderId="0" xfId="0" applyFont="1" applyBorder="1" applyAlignment="1">
      <alignment horizontal="left"/>
    </xf>
    <xf numFmtId="0" fontId="0" fillId="0" borderId="0" xfId="0" applyFont="1"/>
    <xf numFmtId="0" fontId="2" fillId="2" borderId="22" xfId="0" applyFont="1" applyFill="1" applyBorder="1" applyAlignment="1">
      <alignment horizontal="center" vertical="top"/>
    </xf>
    <xf numFmtId="0" fontId="2" fillId="2" borderId="17" xfId="0" applyFont="1" applyFill="1" applyBorder="1" applyAlignment="1">
      <alignment horizontal="center" vertical="top"/>
    </xf>
    <xf numFmtId="0" fontId="2" fillId="2" borderId="28" xfId="0" applyFont="1" applyFill="1" applyBorder="1" applyAlignment="1">
      <alignment horizontal="center" vertical="top"/>
    </xf>
    <xf numFmtId="0" fontId="0" fillId="0" borderId="3" xfId="0" applyFont="1" applyBorder="1"/>
    <xf numFmtId="0" fontId="0" fillId="0" borderId="4" xfId="0" applyFont="1" applyBorder="1"/>
    <xf numFmtId="0" fontId="0" fillId="0" borderId="11" xfId="0" applyFont="1" applyBorder="1"/>
    <xf numFmtId="0" fontId="0" fillId="0" borderId="2" xfId="0" applyFont="1" applyBorder="1"/>
    <xf numFmtId="0" fontId="0" fillId="0" borderId="12" xfId="0" applyFont="1" applyBorder="1"/>
    <xf numFmtId="0" fontId="0" fillId="0" borderId="5" xfId="0" applyFont="1" applyBorder="1"/>
    <xf numFmtId="0" fontId="0" fillId="0" borderId="6" xfId="0" applyFont="1" applyBorder="1"/>
    <xf numFmtId="0" fontId="0" fillId="0" borderId="7" xfId="0" applyFont="1" applyBorder="1"/>
    <xf numFmtId="2" fontId="4" fillId="5" borderId="20" xfId="0" applyNumberFormat="1" applyFont="1" applyFill="1" applyBorder="1" applyAlignment="1">
      <alignment horizontal="center" vertical="top" wrapText="1"/>
    </xf>
    <xf numFmtId="2" fontId="1" fillId="0" borderId="10" xfId="0" applyNumberFormat="1" applyFont="1" applyBorder="1" applyAlignment="1"/>
    <xf numFmtId="0" fontId="0" fillId="0" borderId="10" xfId="0" applyFont="1" applyBorder="1" applyAlignment="1"/>
    <xf numFmtId="0" fontId="0" fillId="0" borderId="9" xfId="0" applyFont="1" applyBorder="1" applyAlignment="1"/>
    <xf numFmtId="2" fontId="4" fillId="5" borderId="14" xfId="0" applyNumberFormat="1" applyFont="1" applyFill="1" applyBorder="1" applyAlignment="1">
      <alignment horizontal="center" vertical="top" wrapText="1"/>
    </xf>
    <xf numFmtId="0" fontId="1" fillId="4" borderId="27" xfId="0" applyFont="1" applyFill="1" applyBorder="1" applyAlignment="1">
      <alignment vertical="top" wrapText="1"/>
    </xf>
    <xf numFmtId="2" fontId="6" fillId="0" borderId="14"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2" fontId="6" fillId="0" borderId="20" xfId="0" applyNumberFormat="1" applyFont="1" applyBorder="1" applyAlignment="1">
      <alignment horizontal="center" vertical="top" wrapText="1"/>
    </xf>
    <xf numFmtId="2" fontId="26" fillId="2" borderId="14" xfId="0" applyNumberFormat="1" applyFont="1" applyFill="1" applyBorder="1" applyAlignment="1">
      <alignment horizontal="center" vertical="top"/>
    </xf>
    <xf numFmtId="2" fontId="26" fillId="2" borderId="1" xfId="0" applyNumberFormat="1" applyFont="1" applyFill="1" applyBorder="1" applyAlignment="1">
      <alignment horizontal="center" vertical="top"/>
    </xf>
    <xf numFmtId="2" fontId="26" fillId="2" borderId="20" xfId="0" applyNumberFormat="1" applyFont="1" applyFill="1" applyBorder="1" applyAlignment="1">
      <alignment horizontal="center" vertical="top"/>
    </xf>
    <xf numFmtId="2" fontId="6" fillId="10" borderId="14" xfId="0" applyNumberFormat="1" applyFont="1" applyFill="1" applyBorder="1" applyAlignment="1">
      <alignment horizontal="center" vertical="top" wrapText="1"/>
    </xf>
    <xf numFmtId="0" fontId="15" fillId="2" borderId="1" xfId="0" applyFont="1" applyFill="1" applyBorder="1"/>
    <xf numFmtId="0" fontId="15" fillId="2" borderId="14" xfId="0" applyFont="1" applyFill="1" applyBorder="1"/>
    <xf numFmtId="0" fontId="6" fillId="2" borderId="14" xfId="0" applyFont="1" applyFill="1" applyBorder="1" applyAlignment="1">
      <alignment horizontal="center" vertical="center"/>
    </xf>
    <xf numFmtId="0" fontId="2" fillId="2" borderId="14" xfId="0" applyFont="1" applyFill="1" applyBorder="1" applyAlignment="1">
      <alignment horizontal="center" vertical="top"/>
    </xf>
    <xf numFmtId="0" fontId="6" fillId="0" borderId="14" xfId="0" applyFont="1" applyFill="1" applyBorder="1" applyAlignment="1">
      <alignment horizontal="center" vertical="center"/>
    </xf>
    <xf numFmtId="0" fontId="14" fillId="2" borderId="1" xfId="0" applyFont="1" applyFill="1" applyBorder="1" applyAlignment="1">
      <alignment horizontal="center" vertical="top"/>
    </xf>
    <xf numFmtId="0" fontId="14" fillId="2" borderId="1" xfId="0" applyFont="1" applyFill="1" applyBorder="1" applyAlignment="1">
      <alignment horizontal="center"/>
    </xf>
    <xf numFmtId="0" fontId="0" fillId="0" borderId="0" xfId="0" applyFont="1" applyBorder="1" applyAlignment="1">
      <alignment horizontal="center" vertical="center"/>
    </xf>
    <xf numFmtId="0" fontId="1" fillId="2" borderId="1" xfId="0" applyFont="1" applyFill="1" applyBorder="1" applyAlignment="1">
      <alignment horizontal="center" vertical="top"/>
    </xf>
    <xf numFmtId="0" fontId="1" fillId="2" borderId="20" xfId="0" applyFont="1" applyFill="1" applyBorder="1" applyAlignment="1">
      <alignment horizontal="center" vertical="top"/>
    </xf>
    <xf numFmtId="0" fontId="1" fillId="0" borderId="0" xfId="0" quotePrefix="1" applyFont="1" applyBorder="1" applyAlignment="1">
      <alignment horizontal="center" vertical="top"/>
    </xf>
    <xf numFmtId="0" fontId="3" fillId="0" borderId="0" xfId="0" applyFont="1" applyAlignment="1">
      <alignment vertical="top"/>
    </xf>
    <xf numFmtId="0" fontId="18" fillId="7" borderId="1" xfId="0" applyFont="1" applyFill="1" applyBorder="1" applyAlignment="1">
      <alignment horizontal="center" vertical="center" wrapText="1"/>
    </xf>
    <xf numFmtId="2" fontId="1" fillId="0" borderId="26" xfId="0" applyNumberFormat="1" applyFont="1" applyBorder="1" applyAlignment="1">
      <alignment vertical="top"/>
    </xf>
    <xf numFmtId="0" fontId="16" fillId="2" borderId="29" xfId="0" applyFont="1" applyFill="1" applyBorder="1" applyAlignment="1">
      <alignment horizontal="left" vertical="top"/>
    </xf>
    <xf numFmtId="0" fontId="16" fillId="2" borderId="31" xfId="0" applyFont="1" applyFill="1" applyBorder="1" applyAlignment="1">
      <alignment horizontal="left" vertical="top"/>
    </xf>
    <xf numFmtId="0" fontId="4" fillId="0" borderId="10" xfId="0" applyFont="1" applyBorder="1" applyAlignment="1">
      <alignment vertical="top" wrapText="1"/>
    </xf>
    <xf numFmtId="0" fontId="0" fillId="0" borderId="0" xfId="0" applyAlignment="1"/>
    <xf numFmtId="0" fontId="0" fillId="11" borderId="0" xfId="0" applyFill="1"/>
    <xf numFmtId="0" fontId="3" fillId="11" borderId="0" xfId="0" applyFont="1" applyFill="1" applyBorder="1" applyAlignment="1">
      <alignment horizontal="left" vertical="center"/>
    </xf>
    <xf numFmtId="0" fontId="0" fillId="11" borderId="0" xfId="0" applyFill="1" applyBorder="1"/>
    <xf numFmtId="0" fontId="1" fillId="11" borderId="0" xfId="0" applyFont="1" applyFill="1"/>
    <xf numFmtId="0" fontId="10" fillId="11" borderId="1" xfId="0" applyFont="1" applyFill="1" applyBorder="1" applyAlignment="1">
      <alignment horizontal="center" vertical="top"/>
    </xf>
    <xf numFmtId="0" fontId="10" fillId="11" borderId="0" xfId="0" applyFont="1" applyFill="1" applyBorder="1"/>
    <xf numFmtId="0" fontId="10" fillId="11" borderId="0" xfId="0" applyFont="1" applyFill="1" applyBorder="1" applyAlignment="1"/>
    <xf numFmtId="0" fontId="5" fillId="11" borderId="1" xfId="0" applyFont="1" applyFill="1" applyBorder="1" applyAlignment="1">
      <alignment horizontal="center"/>
    </xf>
    <xf numFmtId="0" fontId="10" fillId="11" borderId="0" xfId="0" applyFont="1" applyFill="1"/>
    <xf numFmtId="0" fontId="5" fillId="11" borderId="0" xfId="0" applyFont="1" applyFill="1" applyAlignment="1"/>
    <xf numFmtId="0" fontId="5" fillId="11" borderId="0" xfId="0" applyFont="1" applyFill="1" applyBorder="1" applyAlignment="1"/>
    <xf numFmtId="0" fontId="21" fillId="11" borderId="1" xfId="0" applyFont="1" applyFill="1" applyBorder="1" applyAlignment="1">
      <alignment horizontal="center" vertical="top"/>
    </xf>
    <xf numFmtId="0" fontId="10" fillId="11" borderId="0" xfId="0" applyFont="1" applyFill="1" applyAlignment="1">
      <alignment horizontal="center" vertical="top"/>
    </xf>
    <xf numFmtId="2" fontId="10" fillId="11" borderId="0" xfId="0" applyNumberFormat="1" applyFont="1" applyFill="1" applyAlignment="1">
      <alignment horizontal="center" vertical="top"/>
    </xf>
    <xf numFmtId="165" fontId="10" fillId="11" borderId="1" xfId="0" applyNumberFormat="1" applyFont="1" applyFill="1" applyBorder="1" applyAlignment="1">
      <alignment horizontal="center" vertical="top"/>
    </xf>
    <xf numFmtId="165" fontId="10" fillId="11" borderId="16" xfId="0" applyNumberFormat="1" applyFont="1" applyFill="1" applyBorder="1" applyAlignment="1">
      <alignment horizontal="center" vertical="top"/>
    </xf>
    <xf numFmtId="0" fontId="9" fillId="11" borderId="0" xfId="0" applyFont="1" applyFill="1" applyBorder="1" applyAlignment="1">
      <alignment horizontal="left" vertical="center"/>
    </xf>
    <xf numFmtId="2" fontId="1" fillId="11" borderId="13" xfId="0" applyNumberFormat="1" applyFont="1" applyFill="1" applyBorder="1" applyAlignment="1">
      <alignment horizontal="center" vertical="top"/>
    </xf>
    <xf numFmtId="2" fontId="0" fillId="11" borderId="0" xfId="0" applyNumberFormat="1" applyFill="1"/>
    <xf numFmtId="0" fontId="0" fillId="11" borderId="0" xfId="0" applyFill="1" applyAlignment="1">
      <alignment horizontal="right" vertical="top"/>
    </xf>
    <xf numFmtId="0" fontId="0" fillId="11" borderId="0" xfId="0" applyFill="1" applyAlignment="1">
      <alignment horizontal="right"/>
    </xf>
    <xf numFmtId="0" fontId="1" fillId="11" borderId="0" xfId="0" applyFont="1" applyFill="1" applyAlignment="1"/>
    <xf numFmtId="0" fontId="0" fillId="11" borderId="0" xfId="0" applyFill="1" applyAlignment="1"/>
    <xf numFmtId="0" fontId="15" fillId="2" borderId="14" xfId="0" applyFont="1" applyFill="1" applyBorder="1" applyAlignment="1">
      <alignment vertical="top"/>
    </xf>
    <xf numFmtId="0" fontId="6" fillId="2" borderId="14" xfId="0" applyFont="1" applyFill="1" applyBorder="1" applyAlignment="1">
      <alignment horizontal="center" vertical="top"/>
    </xf>
    <xf numFmtId="0" fontId="6" fillId="0" borderId="1" xfId="0" applyFont="1" applyFill="1" applyBorder="1" applyAlignment="1">
      <alignment horizontal="center" vertical="top"/>
    </xf>
    <xf numFmtId="0" fontId="15" fillId="2" borderId="1" xfId="0" applyFont="1" applyFill="1" applyBorder="1" applyAlignment="1">
      <alignment vertical="top"/>
    </xf>
    <xf numFmtId="2" fontId="4" fillId="5" borderId="41" xfId="0" applyNumberFormat="1" applyFont="1" applyFill="1" applyBorder="1" applyAlignment="1">
      <alignment horizontal="center" vertical="top" wrapText="1"/>
    </xf>
    <xf numFmtId="2" fontId="6" fillId="10" borderId="41" xfId="0" applyNumberFormat="1" applyFont="1" applyFill="1" applyBorder="1" applyAlignment="1">
      <alignment horizontal="center" vertical="top" wrapText="1"/>
    </xf>
    <xf numFmtId="2" fontId="26" fillId="2" borderId="41" xfId="0" applyNumberFormat="1" applyFont="1" applyFill="1" applyBorder="1" applyAlignment="1">
      <alignment horizontal="center" vertical="top"/>
    </xf>
    <xf numFmtId="0" fontId="0" fillId="0" borderId="3" xfId="0" applyFont="1" applyBorder="1" applyAlignment="1"/>
    <xf numFmtId="2" fontId="1" fillId="0" borderId="3" xfId="0" applyNumberFormat="1" applyFont="1" applyBorder="1" applyAlignment="1"/>
    <xf numFmtId="0" fontId="0" fillId="0" borderId="4" xfId="0" applyFont="1" applyBorder="1" applyAlignment="1"/>
    <xf numFmtId="0" fontId="4" fillId="0" borderId="6" xfId="0" applyFont="1" applyBorder="1" applyAlignment="1">
      <alignment vertical="top" wrapText="1"/>
    </xf>
    <xf numFmtId="0" fontId="4" fillId="4" borderId="1" xfId="0" applyFont="1" applyFill="1" applyBorder="1" applyAlignment="1">
      <alignment horizontal="left" vertical="top"/>
    </xf>
    <xf numFmtId="0" fontId="4" fillId="4" borderId="20" xfId="0" applyFont="1" applyFill="1" applyBorder="1" applyAlignment="1">
      <alignment horizontal="left" vertical="top"/>
    </xf>
    <xf numFmtId="0" fontId="16" fillId="2" borderId="29" xfId="0" applyFont="1" applyFill="1" applyBorder="1" applyAlignment="1">
      <alignment horizontal="left" vertical="top"/>
    </xf>
    <xf numFmtId="0" fontId="16" fillId="2" borderId="31" xfId="0" applyFont="1" applyFill="1" applyBorder="1" applyAlignment="1">
      <alignment horizontal="left" vertical="top"/>
    </xf>
    <xf numFmtId="0" fontId="3" fillId="0" borderId="0" xfId="0" applyFont="1" applyBorder="1" applyAlignment="1">
      <alignment vertical="top"/>
    </xf>
    <xf numFmtId="14" fontId="30" fillId="0" borderId="0" xfId="0" applyNumberFormat="1" applyFont="1" applyBorder="1" applyAlignment="1">
      <alignment vertical="center"/>
    </xf>
    <xf numFmtId="0" fontId="7" fillId="4" borderId="2" xfId="0" applyFont="1" applyFill="1" applyBorder="1" applyAlignment="1">
      <alignment horizontal="right" vertical="center"/>
    </xf>
    <xf numFmtId="0" fontId="7" fillId="4" borderId="3" xfId="0" applyFont="1" applyFill="1" applyBorder="1" applyAlignment="1">
      <alignment horizontal="right" vertical="center"/>
    </xf>
    <xf numFmtId="0" fontId="7" fillId="4" borderId="5" xfId="0" applyFont="1" applyFill="1" applyBorder="1" applyAlignment="1">
      <alignment horizontal="right" vertical="center"/>
    </xf>
    <xf numFmtId="0" fontId="7" fillId="4" borderId="6" xfId="0" applyFont="1" applyFill="1" applyBorder="1" applyAlignment="1">
      <alignment horizontal="right" vertical="center"/>
    </xf>
    <xf numFmtId="14" fontId="7" fillId="4" borderId="3" xfId="0" applyNumberFormat="1"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14" fillId="0" borderId="0" xfId="0" applyFont="1" applyBorder="1" applyAlignment="1">
      <alignment horizontal="right" vertical="top"/>
    </xf>
    <xf numFmtId="0" fontId="14" fillId="0" borderId="25" xfId="0" applyFont="1" applyBorder="1" applyAlignment="1">
      <alignment horizontal="right" vertical="top"/>
    </xf>
    <xf numFmtId="0" fontId="9" fillId="0" borderId="1" xfId="0" applyFont="1" applyBorder="1" applyAlignment="1">
      <alignment horizontal="left" vertical="center"/>
    </xf>
    <xf numFmtId="0" fontId="0" fillId="0" borderId="0" xfId="0" applyBorder="1" applyAlignment="1">
      <alignment horizontal="right" vertical="top"/>
    </xf>
    <xf numFmtId="0" fontId="0" fillId="0" borderId="25" xfId="0" applyBorder="1" applyAlignment="1">
      <alignment horizontal="right" vertical="top"/>
    </xf>
    <xf numFmtId="0" fontId="1" fillId="0" borderId="0" xfId="0" applyFont="1" applyBorder="1" applyAlignment="1">
      <alignment horizontal="left" vertical="top"/>
    </xf>
    <xf numFmtId="14" fontId="15" fillId="0" borderId="0" xfId="0" applyNumberFormat="1" applyFont="1" applyBorder="1" applyAlignment="1">
      <alignment horizontal="center" vertical="top"/>
    </xf>
    <xf numFmtId="0" fontId="15" fillId="0" borderId="0" xfId="0" applyFont="1" applyBorder="1" applyAlignment="1">
      <alignment horizontal="center" vertical="top"/>
    </xf>
    <xf numFmtId="0" fontId="0" fillId="0" borderId="0" xfId="0" applyBorder="1" applyAlignment="1">
      <alignment horizontal="left" vertical="top"/>
    </xf>
    <xf numFmtId="0" fontId="6" fillId="3" borderId="1" xfId="0" applyFont="1" applyFill="1" applyBorder="1" applyAlignment="1">
      <alignment horizontal="left" vertical="center"/>
    </xf>
    <xf numFmtId="0" fontId="0" fillId="0" borderId="0" xfId="0" applyFont="1" applyBorder="1" applyAlignment="1">
      <alignment horizontal="right" vertical="top"/>
    </xf>
    <xf numFmtId="0" fontId="0" fillId="0" borderId="25" xfId="0" applyFont="1" applyBorder="1" applyAlignment="1">
      <alignment horizontal="right" vertical="top"/>
    </xf>
    <xf numFmtId="0" fontId="15" fillId="0" borderId="0" xfId="0" applyFont="1" applyBorder="1" applyAlignment="1">
      <alignment horizontal="left" vertical="top"/>
    </xf>
    <xf numFmtId="0" fontId="0" fillId="0" borderId="0" xfId="0" applyFont="1" applyFill="1" applyBorder="1" applyAlignment="1">
      <alignment horizontal="left" vertical="top"/>
    </xf>
    <xf numFmtId="0" fontId="3" fillId="3" borderId="26" xfId="0" applyFont="1" applyFill="1" applyBorder="1" applyAlignment="1">
      <alignment horizontal="left" vertical="center"/>
    </xf>
    <xf numFmtId="0" fontId="3" fillId="3" borderId="27" xfId="0" applyFont="1" applyFill="1" applyBorder="1" applyAlignment="1">
      <alignment horizontal="left" vertical="center"/>
    </xf>
    <xf numFmtId="0" fontId="1" fillId="0" borderId="28" xfId="0" applyFont="1" applyFill="1" applyBorder="1" applyAlignment="1">
      <alignment horizontal="left" vertical="top"/>
    </xf>
    <xf numFmtId="0" fontId="1" fillId="0" borderId="26" xfId="0" applyFont="1" applyFill="1" applyBorder="1" applyAlignment="1">
      <alignment horizontal="left" vertical="top"/>
    </xf>
    <xf numFmtId="0" fontId="0" fillId="0" borderId="0" xfId="0" applyBorder="1" applyAlignment="1">
      <alignment horizontal="right" vertical="center"/>
    </xf>
    <xf numFmtId="0" fontId="0" fillId="0" borderId="25" xfId="0" applyBorder="1" applyAlignment="1">
      <alignment horizontal="right" vertical="center"/>
    </xf>
    <xf numFmtId="0" fontId="9" fillId="3" borderId="1" xfId="0" applyFont="1" applyFill="1" applyBorder="1" applyAlignment="1">
      <alignment horizontal="left" vertical="center"/>
    </xf>
    <xf numFmtId="0" fontId="9" fillId="2" borderId="1" xfId="0" applyFont="1" applyFill="1" applyBorder="1" applyAlignment="1">
      <alignment horizontal="left" vertical="top" wrapText="1"/>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5" fillId="0" borderId="1" xfId="0" applyFont="1" applyBorder="1" applyAlignment="1">
      <alignment horizontal="left" vertical="center"/>
    </xf>
    <xf numFmtId="0" fontId="15" fillId="2" borderId="1" xfId="0" applyFont="1" applyFill="1" applyBorder="1" applyAlignment="1">
      <alignment horizontal="left" vertical="top"/>
    </xf>
    <xf numFmtId="0" fontId="5" fillId="0" borderId="1" xfId="0" applyFont="1" applyBorder="1" applyAlignment="1">
      <alignment horizontal="left" vertical="top" wrapText="1"/>
    </xf>
    <xf numFmtId="0" fontId="15" fillId="2" borderId="1" xfId="0" applyFont="1" applyFill="1" applyBorder="1" applyAlignment="1">
      <alignment horizontal="left"/>
    </xf>
    <xf numFmtId="0" fontId="4" fillId="4" borderId="1" xfId="0" applyFont="1" applyFill="1" applyBorder="1" applyAlignment="1">
      <alignment horizontal="left" vertical="top" wrapText="1"/>
    </xf>
    <xf numFmtId="0" fontId="4" fillId="0" borderId="24" xfId="0" applyFont="1" applyBorder="1" applyAlignment="1">
      <alignment horizontal="center"/>
    </xf>
    <xf numFmtId="0" fontId="1" fillId="5" borderId="1" xfId="0" applyFont="1" applyFill="1" applyBorder="1" applyAlignment="1">
      <alignment horizontal="center"/>
    </xf>
    <xf numFmtId="0" fontId="5" fillId="0" borderId="23" xfId="0" applyFont="1" applyBorder="1" applyAlignment="1">
      <alignment horizontal="left" vertical="top" wrapText="1"/>
    </xf>
    <xf numFmtId="0" fontId="5" fillId="0" borderId="0" xfId="0" applyFont="1" applyBorder="1" applyAlignment="1">
      <alignment horizontal="left" vertical="top" wrapText="1"/>
    </xf>
    <xf numFmtId="0" fontId="1" fillId="4" borderId="8"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7" xfId="0" applyFont="1" applyFill="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center"/>
    </xf>
    <xf numFmtId="0" fontId="5" fillId="0" borderId="31" xfId="0" applyFont="1" applyBorder="1" applyAlignment="1">
      <alignment horizontal="left" vertical="top" wrapText="1"/>
    </xf>
    <xf numFmtId="0" fontId="5" fillId="0" borderId="20" xfId="0" applyFont="1" applyBorder="1" applyAlignment="1">
      <alignment horizontal="left" vertical="top" wrapTex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4" fillId="4" borderId="8"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9"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9" xfId="0" applyFont="1" applyFill="1" applyBorder="1" applyAlignment="1">
      <alignment horizontal="left" vertical="top" wrapText="1"/>
    </xf>
    <xf numFmtId="0" fontId="4" fillId="0" borderId="20" xfId="0" applyFont="1" applyBorder="1" applyAlignment="1">
      <alignment horizontal="left" vertical="center"/>
    </xf>
    <xf numFmtId="0" fontId="4" fillId="4" borderId="2" xfId="0" applyFont="1" applyFill="1" applyBorder="1" applyAlignment="1">
      <alignment horizontal="left" vertical="top"/>
    </xf>
    <xf numFmtId="0" fontId="4" fillId="4" borderId="10" xfId="0" applyFont="1" applyFill="1" applyBorder="1" applyAlignment="1">
      <alignment horizontal="left" vertical="top"/>
    </xf>
    <xf numFmtId="0" fontId="4" fillId="4" borderId="9" xfId="0" applyFont="1" applyFill="1" applyBorder="1" applyAlignment="1">
      <alignment horizontal="left" vertical="top"/>
    </xf>
    <xf numFmtId="0" fontId="4" fillId="4" borderId="17"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29" xfId="0" applyFont="1" applyFill="1" applyBorder="1" applyAlignment="1">
      <alignment horizontal="left" vertical="top" wrapText="1"/>
    </xf>
    <xf numFmtId="0" fontId="4" fillId="4" borderId="30" xfId="0" applyFont="1" applyFill="1" applyBorder="1" applyAlignment="1">
      <alignment horizontal="left" vertical="top" wrapText="1"/>
    </xf>
    <xf numFmtId="0" fontId="4" fillId="0" borderId="1" xfId="0" applyFont="1" applyBorder="1" applyAlignment="1">
      <alignment horizontal="left" vertical="top"/>
    </xf>
    <xf numFmtId="0" fontId="4" fillId="0" borderId="30"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4" borderId="31" xfId="0" applyFont="1" applyFill="1" applyBorder="1" applyAlignment="1">
      <alignment horizontal="left" vertical="top" wrapText="1"/>
    </xf>
    <xf numFmtId="0" fontId="4" fillId="4" borderId="20" xfId="0" applyFont="1" applyFill="1" applyBorder="1" applyAlignment="1">
      <alignment horizontal="left" vertical="top" wrapText="1"/>
    </xf>
    <xf numFmtId="0" fontId="16" fillId="2" borderId="20" xfId="0" applyFont="1" applyFill="1" applyBorder="1" applyAlignment="1">
      <alignment horizontal="left" vertical="top"/>
    </xf>
    <xf numFmtId="0" fontId="16" fillId="2" borderId="21" xfId="0" applyFont="1" applyFill="1" applyBorder="1" applyAlignment="1">
      <alignment horizontal="left" vertical="top"/>
    </xf>
    <xf numFmtId="0" fontId="4" fillId="4" borderId="28"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8" fillId="0" borderId="14" xfId="0" applyFont="1" applyBorder="1" applyAlignment="1">
      <alignment horizontal="left" vertical="top" wrapText="1"/>
    </xf>
    <xf numFmtId="0" fontId="8" fillId="0" borderId="1" xfId="0" applyFont="1" applyBorder="1" applyAlignment="1">
      <alignment horizontal="left" vertical="top" wrapText="1"/>
    </xf>
    <xf numFmtId="0" fontId="5" fillId="0" borderId="14" xfId="0" applyFont="1" applyBorder="1" applyAlignment="1">
      <alignment horizontal="left" vertical="center"/>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6" fillId="3" borderId="1" xfId="0" applyFont="1" applyFill="1" applyBorder="1" applyAlignment="1">
      <alignment horizontal="right" vertical="center"/>
    </xf>
    <xf numFmtId="0" fontId="16" fillId="2" borderId="1" xfId="0" applyFont="1" applyFill="1" applyBorder="1" applyAlignment="1">
      <alignment horizontal="left" vertical="top"/>
    </xf>
    <xf numFmtId="0" fontId="16" fillId="2" borderId="30" xfId="0" applyFont="1" applyFill="1" applyBorder="1" applyAlignment="1">
      <alignment horizontal="left" vertical="top"/>
    </xf>
    <xf numFmtId="0" fontId="4" fillId="4" borderId="18" xfId="0" applyFont="1" applyFill="1" applyBorder="1" applyAlignment="1">
      <alignment horizontal="left" vertical="top"/>
    </xf>
    <xf numFmtId="0" fontId="4" fillId="4" borderId="19" xfId="0" applyFont="1" applyFill="1" applyBorder="1" applyAlignment="1">
      <alignment horizontal="left" vertical="top"/>
    </xf>
    <xf numFmtId="0" fontId="1" fillId="0" borderId="31" xfId="0" applyFont="1" applyBorder="1" applyAlignment="1">
      <alignment horizontal="left" vertical="top" wrapText="1"/>
    </xf>
    <xf numFmtId="0" fontId="1" fillId="0" borderId="20" xfId="0" applyFont="1" applyBorder="1" applyAlignment="1">
      <alignment horizontal="left" vertical="top" wrapText="1"/>
    </xf>
    <xf numFmtId="0" fontId="15" fillId="2" borderId="20" xfId="0" applyFont="1" applyFill="1" applyBorder="1" applyAlignment="1">
      <alignment horizontal="left" vertical="top"/>
    </xf>
    <xf numFmtId="0" fontId="15" fillId="2" borderId="21" xfId="0" applyFont="1" applyFill="1" applyBorder="1" applyAlignment="1">
      <alignment horizontal="left" vertical="top"/>
    </xf>
    <xf numFmtId="0" fontId="5" fillId="4" borderId="17"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4" borderId="19" xfId="0" applyFont="1" applyFill="1" applyBorder="1" applyAlignment="1">
      <alignment horizontal="left" vertical="top" wrapText="1"/>
    </xf>
    <xf numFmtId="0" fontId="1" fillId="0" borderId="29" xfId="0" applyFont="1" applyBorder="1" applyAlignment="1">
      <alignment horizontal="left" vertical="top" wrapText="1"/>
    </xf>
    <xf numFmtId="0" fontId="1" fillId="0" borderId="1" xfId="0" applyFont="1" applyBorder="1" applyAlignment="1">
      <alignment horizontal="left" vertical="top" wrapText="1"/>
    </xf>
    <xf numFmtId="0" fontId="15" fillId="2" borderId="30" xfId="0" applyFont="1" applyFill="1" applyBorder="1" applyAlignment="1">
      <alignment horizontal="left" vertical="top"/>
    </xf>
    <xf numFmtId="0" fontId="0" fillId="0" borderId="1" xfId="0" applyFont="1" applyBorder="1" applyAlignment="1">
      <alignment horizontal="center" vertical="top"/>
    </xf>
    <xf numFmtId="0" fontId="4" fillId="5" borderId="17" xfId="0" applyFont="1" applyFill="1" applyBorder="1" applyAlignment="1">
      <alignment horizontal="left" vertical="top" wrapText="1"/>
    </xf>
    <xf numFmtId="0" fontId="4" fillId="5" borderId="18" xfId="0" applyFont="1" applyFill="1" applyBorder="1" applyAlignment="1">
      <alignment horizontal="left" vertical="top" wrapText="1"/>
    </xf>
    <xf numFmtId="0" fontId="4" fillId="5" borderId="19" xfId="0" applyFont="1" applyFill="1" applyBorder="1" applyAlignment="1">
      <alignment horizontal="left" vertical="top" wrapText="1"/>
    </xf>
    <xf numFmtId="0" fontId="4" fillId="5" borderId="29" xfId="0" applyFont="1" applyFill="1" applyBorder="1" applyAlignment="1">
      <alignment horizontal="center"/>
    </xf>
    <xf numFmtId="0" fontId="4" fillId="5" borderId="1" xfId="0" applyFont="1" applyFill="1" applyBorder="1" applyAlignment="1">
      <alignment horizontal="center"/>
    </xf>
    <xf numFmtId="0" fontId="4" fillId="5" borderId="30" xfId="0" applyFont="1" applyFill="1" applyBorder="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0" fillId="0" borderId="18" xfId="0" applyFont="1" applyBorder="1" applyAlignment="1">
      <alignment horizontal="center" vertical="top"/>
    </xf>
    <xf numFmtId="0" fontId="5" fillId="0" borderId="33" xfId="0" applyFont="1" applyBorder="1" applyAlignment="1">
      <alignment horizontal="left" vertical="center"/>
    </xf>
    <xf numFmtId="0" fontId="5" fillId="0" borderId="14" xfId="0" applyFont="1" applyBorder="1" applyAlignment="1">
      <alignment horizontal="left" vertical="top"/>
    </xf>
    <xf numFmtId="0" fontId="5" fillId="0" borderId="33" xfId="0" applyFont="1" applyBorder="1" applyAlignment="1">
      <alignment horizontal="left" vertical="top"/>
    </xf>
    <xf numFmtId="0" fontId="5" fillId="0" borderId="1" xfId="0" applyFont="1" applyBorder="1" applyAlignment="1">
      <alignment horizontal="left" vertical="top"/>
    </xf>
    <xf numFmtId="0" fontId="5" fillId="0" borderId="30" xfId="0" applyFont="1" applyBorder="1" applyAlignment="1">
      <alignment horizontal="left" vertical="top"/>
    </xf>
    <xf numFmtId="0" fontId="4" fillId="0" borderId="29" xfId="0" applyFont="1" applyBorder="1" applyAlignment="1">
      <alignment horizontal="left" vertical="top" wrapText="1"/>
    </xf>
    <xf numFmtId="0" fontId="4" fillId="0" borderId="1" xfId="0" applyFont="1" applyBorder="1" applyAlignment="1">
      <alignment horizontal="left" vertical="top" wrapText="1"/>
    </xf>
    <xf numFmtId="0" fontId="4" fillId="0" borderId="40" xfId="0" applyFont="1" applyBorder="1" applyAlignment="1">
      <alignment horizontal="left" vertical="top" wrapText="1"/>
    </xf>
    <xf numFmtId="0" fontId="4" fillId="0" borderId="16"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3" fillId="0" borderId="6" xfId="0" applyFont="1" applyBorder="1" applyAlignment="1">
      <alignment horizontal="center"/>
    </xf>
    <xf numFmtId="0" fontId="3" fillId="0" borderId="7" xfId="0" applyFont="1" applyBorder="1" applyAlignment="1">
      <alignment horizontal="center"/>
    </xf>
    <xf numFmtId="0" fontId="1" fillId="4" borderId="32" xfId="0" applyFont="1" applyFill="1" applyBorder="1" applyAlignment="1">
      <alignment horizontal="left" vertical="top" wrapText="1"/>
    </xf>
    <xf numFmtId="0" fontId="2" fillId="4" borderId="18" xfId="0" applyFont="1" applyFill="1" applyBorder="1" applyAlignment="1">
      <alignment horizontal="center" wrapText="1"/>
    </xf>
    <xf numFmtId="0" fontId="2" fillId="4" borderId="15" xfId="0" applyFont="1" applyFill="1" applyBorder="1" applyAlignment="1">
      <alignment horizontal="center" wrapText="1"/>
    </xf>
    <xf numFmtId="0" fontId="2" fillId="4" borderId="1" xfId="0" applyFont="1" applyFill="1" applyBorder="1" applyAlignment="1">
      <alignment horizontal="center" wrapText="1"/>
    </xf>
    <xf numFmtId="0" fontId="4" fillId="4" borderId="18" xfId="0" applyFont="1" applyFill="1" applyBorder="1" applyAlignment="1">
      <alignment horizontal="center"/>
    </xf>
    <xf numFmtId="0" fontId="4" fillId="4" borderId="19" xfId="0" applyFont="1" applyFill="1" applyBorder="1" applyAlignment="1">
      <alignment horizontal="center"/>
    </xf>
    <xf numFmtId="0" fontId="1" fillId="4" borderId="29"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28" xfId="0" applyFont="1" applyFill="1" applyBorder="1" applyAlignment="1">
      <alignment horizontal="center" vertical="top" wrapText="1"/>
    </xf>
    <xf numFmtId="0" fontId="1" fillId="4" borderId="26" xfId="0" applyFont="1" applyFill="1" applyBorder="1" applyAlignment="1">
      <alignment horizontal="center" vertical="top" wrapText="1"/>
    </xf>
    <xf numFmtId="0" fontId="15" fillId="2" borderId="1" xfId="0" applyFont="1" applyFill="1" applyBorder="1" applyAlignment="1">
      <alignment horizontal="center"/>
    </xf>
    <xf numFmtId="0" fontId="15" fillId="2" borderId="30" xfId="0" applyFont="1" applyFill="1" applyBorder="1" applyAlignment="1">
      <alignment horizontal="center"/>
    </xf>
    <xf numFmtId="0" fontId="13" fillId="0" borderId="0" xfId="0" applyFont="1" applyBorder="1" applyAlignment="1">
      <alignment horizontal="left" vertical="top"/>
    </xf>
    <xf numFmtId="0" fontId="13" fillId="0" borderId="25" xfId="0" applyFont="1" applyBorder="1" applyAlignment="1">
      <alignment horizontal="left" vertical="top"/>
    </xf>
    <xf numFmtId="0" fontId="10" fillId="0" borderId="29" xfId="0" quotePrefix="1" applyFont="1" applyFill="1" applyBorder="1" applyAlignment="1">
      <alignment horizontal="center" vertical="top"/>
    </xf>
    <xf numFmtId="0" fontId="10" fillId="0" borderId="1" xfId="0" quotePrefix="1" applyFont="1" applyFill="1" applyBorder="1" applyAlignment="1">
      <alignment horizontal="center" vertical="top"/>
    </xf>
    <xf numFmtId="0" fontId="10" fillId="0" borderId="30" xfId="0" quotePrefix="1" applyFont="1" applyFill="1" applyBorder="1" applyAlignment="1">
      <alignment horizontal="center" vertical="top"/>
    </xf>
    <xf numFmtId="0" fontId="16" fillId="2" borderId="29" xfId="0" applyFont="1" applyFill="1" applyBorder="1" applyAlignment="1">
      <alignment horizontal="center" vertical="top"/>
    </xf>
    <xf numFmtId="0" fontId="16" fillId="2" borderId="1" xfId="0" applyFont="1" applyFill="1" applyBorder="1" applyAlignment="1">
      <alignment horizontal="center" vertical="top"/>
    </xf>
    <xf numFmtId="0" fontId="16" fillId="2" borderId="31" xfId="0" applyFont="1" applyFill="1" applyBorder="1" applyAlignment="1">
      <alignment horizontal="center" vertical="top"/>
    </xf>
    <xf numFmtId="0" fontId="16" fillId="2" borderId="20" xfId="0" applyFont="1" applyFill="1" applyBorder="1" applyAlignment="1">
      <alignment horizontal="center" vertical="top"/>
    </xf>
    <xf numFmtId="0" fontId="16" fillId="2" borderId="30" xfId="0" applyFont="1" applyFill="1" applyBorder="1" applyAlignment="1">
      <alignment horizontal="center" vertical="top"/>
    </xf>
    <xf numFmtId="0" fontId="16" fillId="2" borderId="21" xfId="0" applyFont="1" applyFill="1" applyBorder="1" applyAlignment="1">
      <alignment horizontal="center" vertical="top"/>
    </xf>
    <xf numFmtId="0" fontId="11" fillId="0" borderId="0" xfId="0" applyFont="1" applyBorder="1" applyAlignment="1">
      <alignment horizontal="left" vertical="top" wrapText="1"/>
    </xf>
    <xf numFmtId="0" fontId="4" fillId="0" borderId="1" xfId="0" applyFont="1" applyBorder="1" applyAlignment="1">
      <alignment horizontal="left" vertical="center"/>
    </xf>
    <xf numFmtId="0" fontId="4" fillId="0" borderId="30" xfId="0" applyFont="1" applyBorder="1" applyAlignment="1">
      <alignment horizontal="left" vertical="center"/>
    </xf>
    <xf numFmtId="0" fontId="4" fillId="0" borderId="21" xfId="0" applyFont="1" applyBorder="1" applyAlignment="1">
      <alignment horizontal="left" vertical="center"/>
    </xf>
    <xf numFmtId="0" fontId="0" fillId="0" borderId="0" xfId="0" applyFont="1" applyBorder="1" applyAlignment="1">
      <alignment horizontal="left" vertical="top" wrapText="1"/>
    </xf>
    <xf numFmtId="0" fontId="6" fillId="0" borderId="0" xfId="0" applyFont="1" applyFill="1" applyBorder="1" applyAlignment="1">
      <alignment horizontal="right" vertical="top" wrapText="1"/>
    </xf>
    <xf numFmtId="0" fontId="4" fillId="4" borderId="32" xfId="0" applyFont="1" applyFill="1" applyBorder="1" applyAlignment="1">
      <alignment horizontal="left" vertical="top" wrapText="1"/>
    </xf>
    <xf numFmtId="0" fontId="4" fillId="4" borderId="39" xfId="0" applyFont="1" applyFill="1" applyBorder="1" applyAlignment="1">
      <alignment horizontal="left" vertical="top" wrapText="1"/>
    </xf>
    <xf numFmtId="0" fontId="6" fillId="3" borderId="26" xfId="0" applyFont="1" applyFill="1" applyBorder="1" applyAlignment="1">
      <alignment horizontal="right" vertical="center"/>
    </xf>
    <xf numFmtId="0" fontId="6" fillId="3" borderId="27" xfId="0" applyFont="1" applyFill="1" applyBorder="1" applyAlignment="1">
      <alignment horizontal="right" vertical="center"/>
    </xf>
    <xf numFmtId="0" fontId="5" fillId="0" borderId="17"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6" fillId="3" borderId="18" xfId="0" applyFont="1" applyFill="1" applyBorder="1" applyAlignment="1">
      <alignment horizontal="right" vertical="center"/>
    </xf>
    <xf numFmtId="0" fontId="6" fillId="3" borderId="19" xfId="0" applyFont="1" applyFill="1" applyBorder="1" applyAlignment="1">
      <alignment horizontal="right" vertical="center"/>
    </xf>
    <xf numFmtId="0" fontId="12" fillId="0" borderId="0" xfId="0" applyFont="1" applyBorder="1" applyAlignment="1">
      <alignment horizontal="left" vertical="top"/>
    </xf>
    <xf numFmtId="0" fontId="6" fillId="3" borderId="30"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21" xfId="0" applyFont="1" applyFill="1" applyBorder="1" applyAlignment="1">
      <alignment horizontal="right" vertical="center"/>
    </xf>
    <xf numFmtId="0" fontId="15" fillId="2" borderId="8" xfId="0" applyFont="1" applyFill="1" applyBorder="1" applyAlignment="1">
      <alignment horizontal="left" vertical="top"/>
    </xf>
    <xf numFmtId="0" fontId="15" fillId="2" borderId="10" xfId="0" applyFont="1" applyFill="1" applyBorder="1" applyAlignment="1">
      <alignment horizontal="left" vertical="top"/>
    </xf>
    <xf numFmtId="0" fontId="15" fillId="2" borderId="9" xfId="0" applyFont="1" applyFill="1" applyBorder="1" applyAlignment="1">
      <alignment horizontal="left" vertical="top"/>
    </xf>
    <xf numFmtId="0" fontId="8" fillId="0" borderId="29" xfId="0" applyFont="1" applyBorder="1" applyAlignment="1">
      <alignment horizontal="left" vertical="top"/>
    </xf>
    <xf numFmtId="0" fontId="8" fillId="0" borderId="1" xfId="0" applyFont="1" applyBorder="1" applyAlignment="1">
      <alignment horizontal="left" vertical="top"/>
    </xf>
    <xf numFmtId="0" fontId="6" fillId="3" borderId="30" xfId="0" applyFont="1" applyFill="1" applyBorder="1" applyAlignment="1">
      <alignment horizontal="left" vertical="center"/>
    </xf>
    <xf numFmtId="0" fontId="8" fillId="0" borderId="31" xfId="0" applyFont="1" applyBorder="1" applyAlignment="1">
      <alignment horizontal="left" vertical="top"/>
    </xf>
    <xf numFmtId="0" fontId="8" fillId="0" borderId="20" xfId="0" applyFont="1" applyBorder="1" applyAlignment="1">
      <alignment horizontal="left" vertical="top"/>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6" fillId="2" borderId="29" xfId="0" applyFont="1" applyFill="1" applyBorder="1" applyAlignment="1">
      <alignment horizontal="left" vertical="top"/>
    </xf>
    <xf numFmtId="14" fontId="16" fillId="2" borderId="1" xfId="0" applyNumberFormat="1" applyFont="1" applyFill="1" applyBorder="1" applyAlignment="1">
      <alignment horizontal="center" vertical="top"/>
    </xf>
    <xf numFmtId="0" fontId="16" fillId="2" borderId="31" xfId="0" applyFont="1" applyFill="1" applyBorder="1" applyAlignment="1">
      <alignment horizontal="left" vertical="top"/>
    </xf>
    <xf numFmtId="14" fontId="16" fillId="2" borderId="20" xfId="0" applyNumberFormat="1" applyFont="1" applyFill="1" applyBorder="1" applyAlignment="1">
      <alignment horizontal="center" vertical="top"/>
    </xf>
    <xf numFmtId="0" fontId="1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horizontal="left" vertical="top"/>
    </xf>
    <xf numFmtId="0" fontId="4" fillId="4" borderId="1" xfId="0" applyFont="1" applyFill="1" applyBorder="1" applyAlignment="1">
      <alignment horizontal="left" vertical="top"/>
    </xf>
    <xf numFmtId="0" fontId="4" fillId="4" borderId="30" xfId="0" applyFont="1" applyFill="1" applyBorder="1" applyAlignment="1">
      <alignment horizontal="left" vertical="top"/>
    </xf>
    <xf numFmtId="0" fontId="4" fillId="4" borderId="1" xfId="0" applyFont="1" applyFill="1" applyBorder="1" applyAlignment="1">
      <alignment horizontal="center" vertical="top"/>
    </xf>
    <xf numFmtId="0" fontId="8" fillId="0" borderId="0" xfId="0" applyFont="1" applyBorder="1" applyAlignment="1">
      <alignment horizontal="left" vertical="top"/>
    </xf>
    <xf numFmtId="0" fontId="4" fillId="4" borderId="17" xfId="0" applyFont="1" applyFill="1" applyBorder="1" applyAlignment="1">
      <alignment horizontal="left" vertical="top"/>
    </xf>
    <xf numFmtId="0" fontId="15" fillId="2" borderId="18" xfId="0" applyFont="1" applyFill="1" applyBorder="1" applyAlignment="1">
      <alignment horizontal="left" vertical="top"/>
    </xf>
    <xf numFmtId="0" fontId="15" fillId="2" borderId="19" xfId="0" applyFont="1" applyFill="1" applyBorder="1" applyAlignment="1">
      <alignment horizontal="left" vertical="top"/>
    </xf>
    <xf numFmtId="0" fontId="4" fillId="4" borderId="29" xfId="0" applyFont="1" applyFill="1" applyBorder="1" applyAlignment="1">
      <alignment horizontal="left" vertical="top"/>
    </xf>
    <xf numFmtId="0" fontId="19" fillId="2" borderId="1" xfId="0" applyFont="1" applyFill="1" applyBorder="1" applyAlignment="1">
      <alignment horizontal="left" vertical="top"/>
    </xf>
    <xf numFmtId="0" fontId="19" fillId="2" borderId="30" xfId="0" applyFont="1" applyFill="1" applyBorder="1" applyAlignment="1">
      <alignment horizontal="left" vertical="top"/>
    </xf>
    <xf numFmtId="0" fontId="4" fillId="4" borderId="31" xfId="0" applyFont="1" applyFill="1" applyBorder="1" applyAlignment="1">
      <alignment horizontal="left" vertical="top"/>
    </xf>
    <xf numFmtId="0" fontId="4" fillId="4" borderId="20" xfId="0" applyFont="1" applyFill="1" applyBorder="1" applyAlignment="1">
      <alignment horizontal="left" vertical="top"/>
    </xf>
    <xf numFmtId="0" fontId="19" fillId="2" borderId="20" xfId="0" applyFont="1" applyFill="1" applyBorder="1" applyAlignment="1">
      <alignment horizontal="left" vertical="top"/>
    </xf>
    <xf numFmtId="0" fontId="19" fillId="2" borderId="21" xfId="0" applyFont="1" applyFill="1" applyBorder="1" applyAlignment="1">
      <alignment horizontal="left" vertical="top"/>
    </xf>
    <xf numFmtId="0" fontId="4" fillId="4" borderId="29" xfId="0" applyFont="1" applyFill="1" applyBorder="1" applyAlignment="1">
      <alignment horizontal="left" vertical="top" indent="1"/>
    </xf>
    <xf numFmtId="0" fontId="4" fillId="4" borderId="1" xfId="0" applyFont="1" applyFill="1" applyBorder="1" applyAlignment="1">
      <alignment horizontal="left" vertical="top" indent="1"/>
    </xf>
    <xf numFmtId="14" fontId="15" fillId="2" borderId="1" xfId="0" applyNumberFormat="1" applyFont="1" applyFill="1" applyBorder="1" applyAlignment="1">
      <alignment horizontal="center" vertical="top"/>
    </xf>
    <xf numFmtId="164" fontId="15" fillId="2" borderId="1" xfId="0" applyNumberFormat="1" applyFont="1" applyFill="1" applyBorder="1" applyAlignment="1">
      <alignment horizontal="center" vertical="top"/>
    </xf>
    <xf numFmtId="164" fontId="15" fillId="2" borderId="30" xfId="0" applyNumberFormat="1" applyFont="1" applyFill="1" applyBorder="1" applyAlignment="1">
      <alignment horizontal="center" vertical="top"/>
    </xf>
    <xf numFmtId="0" fontId="4" fillId="4" borderId="31" xfId="0" applyFont="1" applyFill="1" applyBorder="1" applyAlignment="1">
      <alignment horizontal="left" vertical="top" indent="1"/>
    </xf>
    <xf numFmtId="0" fontId="4" fillId="4" borderId="20" xfId="0" applyFont="1" applyFill="1" applyBorder="1" applyAlignment="1">
      <alignment horizontal="left" vertical="top" indent="1"/>
    </xf>
    <xf numFmtId="14" fontId="15" fillId="2" borderId="20" xfId="0" applyNumberFormat="1" applyFont="1" applyFill="1" applyBorder="1" applyAlignment="1">
      <alignment horizontal="center" vertical="top"/>
    </xf>
    <xf numFmtId="164" fontId="15" fillId="2" borderId="20" xfId="0" applyNumberFormat="1" applyFont="1" applyFill="1" applyBorder="1" applyAlignment="1">
      <alignment horizontal="center" vertical="top"/>
    </xf>
    <xf numFmtId="164" fontId="15" fillId="2" borderId="21" xfId="0" applyNumberFormat="1" applyFont="1" applyFill="1" applyBorder="1" applyAlignment="1">
      <alignment horizontal="center" vertical="top"/>
    </xf>
    <xf numFmtId="0" fontId="1" fillId="0" borderId="1" xfId="0" applyFont="1" applyBorder="1" applyAlignment="1">
      <alignment horizontal="center" vertical="center" wrapText="1"/>
    </xf>
    <xf numFmtId="0" fontId="1" fillId="9"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10" fontId="10" fillId="0" borderId="1" xfId="0" applyNumberFormat="1" applyFont="1" applyFill="1" applyBorder="1" applyAlignment="1">
      <alignment horizontal="center" vertical="top" wrapText="1"/>
    </xf>
    <xf numFmtId="10" fontId="10" fillId="0" borderId="1" xfId="0" applyNumberFormat="1" applyFont="1" applyFill="1" applyBorder="1" applyAlignment="1">
      <alignment horizontal="center" vertical="top"/>
    </xf>
    <xf numFmtId="0" fontId="10" fillId="0" borderId="1" xfId="0" applyFont="1" applyFill="1" applyBorder="1" applyAlignment="1">
      <alignment horizontal="center" vertical="top"/>
    </xf>
    <xf numFmtId="0" fontId="10" fillId="0" borderId="30" xfId="0" applyFont="1" applyFill="1" applyBorder="1" applyAlignment="1">
      <alignment horizontal="center" vertical="top"/>
    </xf>
    <xf numFmtId="0" fontId="10" fillId="0" borderId="29" xfId="0" quotePrefix="1" applyFont="1" applyFill="1" applyBorder="1" applyAlignment="1">
      <alignment horizontal="center" vertical="top" wrapText="1"/>
    </xf>
    <xf numFmtId="0" fontId="4" fillId="0" borderId="31" xfId="0" applyFont="1" applyBorder="1" applyAlignment="1">
      <alignment horizontal="left" vertical="top" wrapText="1"/>
    </xf>
    <xf numFmtId="0" fontId="4" fillId="0" borderId="20" xfId="0" applyFont="1" applyBorder="1" applyAlignment="1">
      <alignment horizontal="left" vertical="top" wrapText="1"/>
    </xf>
    <xf numFmtId="0" fontId="15" fillId="2" borderId="31" xfId="0" applyFont="1" applyFill="1" applyBorder="1" applyAlignment="1">
      <alignment horizontal="left" vertical="top"/>
    </xf>
    <xf numFmtId="0" fontId="6" fillId="3" borderId="28" xfId="0" applyFont="1" applyFill="1" applyBorder="1" applyAlignment="1">
      <alignment horizontal="righ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20" fillId="0" borderId="0" xfId="0" applyFont="1" applyBorder="1" applyAlignment="1">
      <alignment horizontal="left" vertical="top" wrapText="1"/>
    </xf>
    <xf numFmtId="0" fontId="20" fillId="0" borderId="0" xfId="0" applyFont="1" applyBorder="1" applyAlignment="1">
      <alignment horizontal="left" vertical="top"/>
    </xf>
    <xf numFmtId="49" fontId="16" fillId="2" borderId="1" xfId="0" applyNumberFormat="1" applyFont="1" applyFill="1" applyBorder="1" applyAlignment="1">
      <alignment horizontal="center" vertical="top"/>
    </xf>
    <xf numFmtId="49" fontId="16" fillId="2" borderId="20" xfId="0" applyNumberFormat="1" applyFont="1" applyFill="1" applyBorder="1" applyAlignment="1">
      <alignment horizontal="center" vertical="top"/>
    </xf>
    <xf numFmtId="49" fontId="16" fillId="2" borderId="30" xfId="0" applyNumberFormat="1" applyFont="1" applyFill="1" applyBorder="1" applyAlignment="1">
      <alignment horizontal="center" vertical="top"/>
    </xf>
    <xf numFmtId="49" fontId="16" fillId="2" borderId="21" xfId="0" applyNumberFormat="1" applyFont="1" applyFill="1" applyBorder="1" applyAlignment="1">
      <alignment horizontal="center" vertical="top"/>
    </xf>
    <xf numFmtId="0" fontId="10" fillId="0" borderId="1" xfId="0" applyFont="1" applyFill="1" applyBorder="1" applyAlignment="1">
      <alignment horizontal="center" vertical="top" wrapText="1"/>
    </xf>
    <xf numFmtId="49" fontId="16" fillId="2" borderId="29" xfId="0" applyNumberFormat="1" applyFont="1" applyFill="1" applyBorder="1" applyAlignment="1">
      <alignment horizontal="center" vertical="top"/>
    </xf>
    <xf numFmtId="49" fontId="16" fillId="2" borderId="31" xfId="0" applyNumberFormat="1" applyFont="1" applyFill="1" applyBorder="1" applyAlignment="1">
      <alignment horizontal="center" vertical="top"/>
    </xf>
    <xf numFmtId="0" fontId="15" fillId="2" borderId="20" xfId="0" applyFont="1" applyFill="1" applyBorder="1" applyAlignment="1">
      <alignment horizontal="right" vertical="top"/>
    </xf>
    <xf numFmtId="0" fontId="15" fillId="2" borderId="21" xfId="0" applyFont="1" applyFill="1" applyBorder="1" applyAlignment="1">
      <alignment horizontal="right" vertical="top"/>
    </xf>
    <xf numFmtId="0" fontId="5" fillId="11" borderId="1" xfId="0" applyFont="1" applyFill="1" applyBorder="1" applyAlignment="1">
      <alignment horizontal="center" wrapText="1"/>
    </xf>
    <xf numFmtId="0" fontId="5" fillId="11" borderId="1" xfId="0" applyFont="1" applyFill="1" applyBorder="1" applyAlignment="1">
      <alignment horizontal="center"/>
    </xf>
    <xf numFmtId="0" fontId="10" fillId="11" borderId="1" xfId="0" applyFont="1" applyFill="1" applyBorder="1" applyAlignment="1">
      <alignment horizontal="center"/>
    </xf>
    <xf numFmtId="0" fontId="10" fillId="11" borderId="23" xfId="0" applyFont="1" applyFill="1" applyBorder="1" applyAlignment="1">
      <alignment horizontal="center"/>
    </xf>
    <xf numFmtId="0" fontId="10" fillId="11" borderId="0" xfId="0" applyFont="1" applyFill="1" applyBorder="1" applyAlignment="1">
      <alignment horizontal="center"/>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27" fillId="11" borderId="0" xfId="0" applyFont="1" applyFill="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4" fillId="4" borderId="38" xfId="0" applyFont="1" applyFill="1" applyBorder="1" applyAlignment="1">
      <alignment horizontal="left" vertical="top"/>
    </xf>
    <xf numFmtId="0" fontId="4" fillId="4" borderId="34" xfId="0" applyFont="1" applyFill="1" applyBorder="1" applyAlignment="1">
      <alignment horizontal="left" vertical="top"/>
    </xf>
    <xf numFmtId="0" fontId="4" fillId="4" borderId="15" xfId="0" applyFont="1" applyFill="1" applyBorder="1" applyAlignment="1">
      <alignment horizontal="left" vertical="top"/>
    </xf>
    <xf numFmtId="0" fontId="4" fillId="4" borderId="35" xfId="0" applyFont="1" applyFill="1" applyBorder="1" applyAlignment="1">
      <alignment horizontal="left" vertical="top"/>
    </xf>
    <xf numFmtId="0" fontId="4" fillId="4" borderId="36" xfId="0" applyFont="1" applyFill="1" applyBorder="1" applyAlignment="1">
      <alignment horizontal="left" vertical="top"/>
    </xf>
    <xf numFmtId="0" fontId="4" fillId="4" borderId="37" xfId="0" applyFont="1" applyFill="1" applyBorder="1" applyAlignment="1">
      <alignment horizontal="left" vertical="top"/>
    </xf>
    <xf numFmtId="0" fontId="29"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8" fillId="0" borderId="0" xfId="0" applyFont="1" applyBorder="1" applyAlignment="1">
      <alignment horizontal="right" vertical="center"/>
    </xf>
    <xf numFmtId="14" fontId="28" fillId="0" borderId="0" xfId="0" applyNumberFormat="1" applyFont="1" applyBorder="1" applyAlignment="1">
      <alignment horizontal="left" vertical="center"/>
    </xf>
    <xf numFmtId="0" fontId="28" fillId="0" borderId="0" xfId="0" applyFont="1" applyBorder="1" applyAlignment="1">
      <alignment horizontal="left" vertical="center"/>
    </xf>
  </cellXfs>
  <cellStyles count="1">
    <cellStyle name="Normal" xfId="0" builtinId="0"/>
  </cellStyles>
  <dxfs count="1261">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theme="0" tint="-0.14996795556505021"/>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ont>
        <b/>
        <i val="0"/>
      </font>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ont>
        <b/>
        <i val="0"/>
      </font>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s>
  <tableStyles count="0" defaultTableStyle="TableStyleMedium2" defaultPivotStyle="PivotStyleLight16"/>
  <colors>
    <mruColors>
      <color rgb="FFFF9900"/>
      <color rgb="FFFF0066"/>
      <color rgb="FF0000FF"/>
      <color rgb="FF00FF00"/>
      <color rgb="FFFF99FF"/>
      <color rgb="FFCC0000"/>
      <color rgb="FFFFCC66"/>
      <color rgb="FFFFFFCC"/>
      <color rgb="FF66FF33"/>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28654423198917E-2"/>
          <c:y val="0.20362189164726285"/>
          <c:w val="0.87430242329992425"/>
          <c:h val="0.60172181495325816"/>
        </c:manualLayout>
      </c:layout>
      <c:barChart>
        <c:barDir val="col"/>
        <c:grouping val="clustered"/>
        <c:varyColors val="0"/>
        <c:ser>
          <c:idx val="0"/>
          <c:order val="0"/>
          <c:tx>
            <c:strRef>
              <c:f>TÄYTTÖPOHJA!$DC$20</c:f>
              <c:strCache>
                <c:ptCount val="1"/>
                <c:pt idx="0">
                  <c:v>Odottamattoman katkoksen vaikutus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76DE-43C1-A4D7-7533CE43C726}"/>
              </c:ext>
            </c:extLst>
          </c:dPt>
          <c:dPt>
            <c:idx val="1"/>
            <c:invertIfNegative val="0"/>
            <c:bubble3D val="0"/>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4-76DE-43C1-A4D7-7533CE43C726}"/>
              </c:ext>
            </c:extLst>
          </c:dPt>
          <c:dPt>
            <c:idx val="2"/>
            <c:invertIfNegative val="0"/>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6DE-43C1-A4D7-7533CE43C726}"/>
              </c:ext>
            </c:extLst>
          </c:dPt>
          <c:dPt>
            <c:idx val="3"/>
            <c:invertIfNegative val="0"/>
            <c:bubble3D val="0"/>
            <c:spPr>
              <a:solidFill>
                <a:srgbClr val="FF99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76DE-43C1-A4D7-7533CE43C72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TÄYTTÖPOHJA!$DB$21:$DB$24</c:f>
              <c:strCache>
                <c:ptCount val="4"/>
                <c:pt idx="0">
                  <c:v>Oma organisaatio</c:v>
                </c:pt>
                <c:pt idx="1">
                  <c:v>Kumppanit</c:v>
                </c:pt>
                <c:pt idx="2">
                  <c:v>Asiakkaat</c:v>
                </c:pt>
                <c:pt idx="3">
                  <c:v>Yhteiskunta / muu</c:v>
                </c:pt>
              </c:strCache>
            </c:strRef>
          </c:cat>
          <c:val>
            <c:numRef>
              <c:f>TÄYTTÖPOHJA!$DC$21:$DC$24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6DE-43C1-A4D7-7533CE43C726}"/>
            </c:ext>
          </c:extLst>
        </c:ser>
        <c:dLbls>
          <c:showLegendKey val="0"/>
          <c:showVal val="0"/>
          <c:showCatName val="0"/>
          <c:showSerName val="0"/>
          <c:showPercent val="0"/>
          <c:showBubbleSize val="0"/>
        </c:dLbls>
        <c:gapWidth val="100"/>
        <c:overlap val="-24"/>
        <c:axId val="394261215"/>
        <c:axId val="394271199"/>
      </c:barChart>
      <c:catAx>
        <c:axId val="394261215"/>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fi-FI"/>
          </a:p>
        </c:txPr>
        <c:crossAx val="394271199"/>
        <c:crosses val="autoZero"/>
        <c:auto val="1"/>
        <c:lblAlgn val="ctr"/>
        <c:lblOffset val="100"/>
        <c:noMultiLvlLbl val="0"/>
      </c:catAx>
      <c:valAx>
        <c:axId val="394271199"/>
        <c:scaling>
          <c:orientation val="minMax"/>
          <c:max val="5"/>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i-FI"/>
          </a:p>
        </c:txPr>
        <c:crossAx val="394261215"/>
        <c:crosses val="autoZero"/>
        <c:crossBetween val="between"/>
        <c:majorUnit val="1"/>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1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i-FI"/>
        </a:p>
      </c:txPr>
    </c:title>
    <c:autoTitleDeleted val="0"/>
    <c:plotArea>
      <c:layout>
        <c:manualLayout>
          <c:layoutTarget val="inner"/>
          <c:xMode val="edge"/>
          <c:yMode val="edge"/>
          <c:x val="8.0228654423198917E-2"/>
          <c:y val="0.20362189164726285"/>
          <c:w val="0.87430242329992425"/>
          <c:h val="0.60172181495325816"/>
        </c:manualLayout>
      </c:layout>
      <c:barChart>
        <c:barDir val="col"/>
        <c:grouping val="clustered"/>
        <c:varyColors val="0"/>
        <c:ser>
          <c:idx val="0"/>
          <c:order val="0"/>
          <c:tx>
            <c:strRef>
              <c:f>TÄYTTÖPOHJA!$DC$20</c:f>
              <c:strCache>
                <c:ptCount val="1"/>
                <c:pt idx="0">
                  <c:v>Odottamattoman katkoksen vaikutus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640-43F9-A790-7B3E8833DB52}"/>
              </c:ext>
            </c:extLst>
          </c:dPt>
          <c:dPt>
            <c:idx val="1"/>
            <c:invertIfNegative val="0"/>
            <c:bubble3D val="0"/>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640-43F9-A790-7B3E8833DB52}"/>
              </c:ext>
            </c:extLst>
          </c:dPt>
          <c:dPt>
            <c:idx val="2"/>
            <c:invertIfNegative val="0"/>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640-43F9-A790-7B3E8833DB52}"/>
              </c:ext>
            </c:extLst>
          </c:dPt>
          <c:dPt>
            <c:idx val="3"/>
            <c:invertIfNegative val="0"/>
            <c:bubble3D val="0"/>
            <c:spPr>
              <a:solidFill>
                <a:srgbClr val="FF99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640-43F9-A790-7B3E8833DB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TÄYTTÖPOHJA!$DB$21:$DB$24</c:f>
              <c:strCache>
                <c:ptCount val="4"/>
                <c:pt idx="0">
                  <c:v>Oma organisaatio</c:v>
                </c:pt>
                <c:pt idx="1">
                  <c:v>Kumppanit</c:v>
                </c:pt>
                <c:pt idx="2">
                  <c:v>Asiakkaat</c:v>
                </c:pt>
                <c:pt idx="3">
                  <c:v>Yhteiskunta / muu</c:v>
                </c:pt>
              </c:strCache>
            </c:strRef>
          </c:cat>
          <c:val>
            <c:numRef>
              <c:f>TÄYTTÖPOHJA!$DC$21:$DC$24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5640-43F9-A790-7B3E8833DB52}"/>
            </c:ext>
          </c:extLst>
        </c:ser>
        <c:dLbls>
          <c:showLegendKey val="0"/>
          <c:showVal val="0"/>
          <c:showCatName val="0"/>
          <c:showSerName val="0"/>
          <c:showPercent val="0"/>
          <c:showBubbleSize val="0"/>
        </c:dLbls>
        <c:gapWidth val="100"/>
        <c:overlap val="-24"/>
        <c:axId val="394261215"/>
        <c:axId val="394271199"/>
      </c:barChart>
      <c:catAx>
        <c:axId val="394261215"/>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fi-FI"/>
          </a:p>
        </c:txPr>
        <c:crossAx val="394271199"/>
        <c:crosses val="autoZero"/>
        <c:auto val="1"/>
        <c:lblAlgn val="ctr"/>
        <c:lblOffset val="100"/>
        <c:noMultiLvlLbl val="0"/>
      </c:catAx>
      <c:valAx>
        <c:axId val="394271199"/>
        <c:scaling>
          <c:orientation val="minMax"/>
          <c:max val="5"/>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i-FI"/>
          </a:p>
        </c:txPr>
        <c:crossAx val="394261215"/>
        <c:crosses val="autoZero"/>
        <c:crossBetween val="between"/>
        <c:majorUnit val="1"/>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57</xdr:col>
      <xdr:colOff>24422</xdr:colOff>
      <xdr:row>12</xdr:row>
      <xdr:rowOff>34192</xdr:rowOff>
    </xdr:from>
    <xdr:to>
      <xdr:col>67</xdr:col>
      <xdr:colOff>317499</xdr:colOff>
      <xdr:row>19</xdr:row>
      <xdr:rowOff>148002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82550</xdr:colOff>
      <xdr:row>29</xdr:row>
      <xdr:rowOff>46892</xdr:rowOff>
    </xdr:from>
    <xdr:to>
      <xdr:col>25</xdr:col>
      <xdr:colOff>273049</xdr:colOff>
      <xdr:row>37</xdr:row>
      <xdr:rowOff>1952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W314"/>
  <sheetViews>
    <sheetView tabSelected="1" zoomScaleNormal="100" zoomScaleSheetLayoutView="100" workbookViewId="0">
      <selection activeCell="C41" sqref="C41:M41"/>
    </sheetView>
  </sheetViews>
  <sheetFormatPr defaultRowHeight="12.5" outlineLevelRow="1" x14ac:dyDescent="0.25"/>
  <cols>
    <col min="1" max="2" width="2.7265625" customWidth="1"/>
    <col min="3" max="8" width="4.6328125" customWidth="1"/>
    <col min="9" max="9" width="6.54296875" customWidth="1"/>
    <col min="10" max="26" width="4.6328125" customWidth="1"/>
    <col min="27" max="29" width="2.7265625" customWidth="1"/>
    <col min="30" max="41" width="2.7265625" hidden="1" customWidth="1"/>
    <col min="42" max="43" width="2.7265625" customWidth="1"/>
    <col min="44" max="44" width="2.7265625" hidden="1" customWidth="1"/>
    <col min="45" max="68" width="4.6328125" hidden="1" customWidth="1"/>
    <col min="69" max="69" width="2.7265625" hidden="1" customWidth="1"/>
    <col min="70" max="103" width="2.7265625" customWidth="1"/>
    <col min="104" max="123" width="4.6328125" customWidth="1"/>
  </cols>
  <sheetData>
    <row r="1" spans="2:122" ht="13" thickBot="1" x14ac:dyDescent="0.3">
      <c r="CY1" s="87"/>
      <c r="CZ1" s="87"/>
      <c r="DA1" s="87"/>
      <c r="DB1" s="87"/>
      <c r="DC1" s="87"/>
      <c r="DD1" s="87"/>
      <c r="DE1" s="87"/>
      <c r="DF1" s="87"/>
      <c r="DG1" s="87"/>
      <c r="DH1" s="87"/>
      <c r="DI1" s="87"/>
      <c r="DJ1" s="87"/>
      <c r="DK1" s="87"/>
      <c r="DL1" s="87"/>
      <c r="DM1" s="87"/>
      <c r="DN1" s="87"/>
      <c r="DO1" s="87"/>
      <c r="DP1" s="87"/>
      <c r="DQ1" s="87"/>
      <c r="DR1" s="87"/>
    </row>
    <row r="2" spans="2:122" ht="13" customHeight="1" thickBot="1" x14ac:dyDescent="0.3">
      <c r="B2" s="4"/>
      <c r="C2" s="5"/>
      <c r="D2" s="5"/>
      <c r="E2" s="5"/>
      <c r="F2" s="5"/>
      <c r="G2" s="5"/>
      <c r="H2" s="5"/>
      <c r="I2" s="5"/>
      <c r="J2" s="5"/>
      <c r="K2" s="5"/>
      <c r="L2" s="5"/>
      <c r="M2" s="5"/>
      <c r="N2" s="5"/>
      <c r="O2" s="5"/>
      <c r="P2" s="5"/>
      <c r="Q2" s="5"/>
      <c r="R2" s="5"/>
      <c r="S2" s="5"/>
      <c r="T2" s="5"/>
      <c r="U2" s="5"/>
      <c r="V2" s="5"/>
      <c r="W2" s="5"/>
      <c r="X2" s="5"/>
      <c r="Y2" s="5"/>
      <c r="Z2" s="5"/>
      <c r="AA2" s="6"/>
      <c r="AD2" s="341" t="s">
        <v>166</v>
      </c>
      <c r="AE2" s="341"/>
      <c r="AF2" s="341"/>
      <c r="AG2" s="341"/>
      <c r="AH2" s="341"/>
      <c r="AI2" s="341"/>
      <c r="AJ2" s="341"/>
      <c r="AK2" s="341"/>
      <c r="AL2" s="341"/>
      <c r="AM2" s="341"/>
      <c r="AN2" s="341"/>
      <c r="AO2" s="341"/>
      <c r="AR2" s="4"/>
      <c r="AS2" s="5"/>
      <c r="AT2" s="5"/>
      <c r="AU2" s="5"/>
      <c r="AV2" s="5"/>
      <c r="AW2" s="5"/>
      <c r="AX2" s="5"/>
      <c r="AY2" s="5"/>
      <c r="AZ2" s="5"/>
      <c r="BA2" s="5"/>
      <c r="BB2" s="5"/>
      <c r="BC2" s="5"/>
      <c r="BD2" s="5"/>
      <c r="BE2" s="5"/>
      <c r="BF2" s="5"/>
      <c r="BG2" s="5"/>
      <c r="BH2" s="5"/>
      <c r="BI2" s="5"/>
      <c r="BJ2" s="5"/>
      <c r="BK2" s="5"/>
      <c r="BL2" s="5"/>
      <c r="BM2" s="5"/>
      <c r="BN2" s="5"/>
      <c r="BO2" s="5"/>
      <c r="BP2" s="5"/>
      <c r="BQ2" s="6"/>
      <c r="CY2" s="87"/>
      <c r="CZ2" s="87"/>
      <c r="DA2" s="87"/>
      <c r="DB2" s="87"/>
      <c r="DC2" s="87"/>
      <c r="DD2" s="87"/>
      <c r="DE2" s="87"/>
      <c r="DF2" s="87"/>
      <c r="DG2" s="87"/>
      <c r="DH2" s="87"/>
      <c r="DI2" s="87"/>
      <c r="DJ2" s="87"/>
      <c r="DK2" s="87"/>
      <c r="DL2" s="87"/>
      <c r="DM2" s="87"/>
      <c r="DN2" s="87"/>
      <c r="DO2" s="87"/>
      <c r="DP2" s="87"/>
      <c r="DQ2" s="87"/>
      <c r="DR2" s="87"/>
    </row>
    <row r="3" spans="2:122" ht="12.5" customHeight="1" x14ac:dyDescent="0.25">
      <c r="B3" s="1"/>
      <c r="C3" s="353" t="s">
        <v>199</v>
      </c>
      <c r="D3" s="354"/>
      <c r="E3" s="354"/>
      <c r="F3" s="354"/>
      <c r="G3" s="354"/>
      <c r="H3" s="354"/>
      <c r="I3" s="354"/>
      <c r="J3" s="354"/>
      <c r="K3" s="354"/>
      <c r="L3" s="354"/>
      <c r="M3" s="354"/>
      <c r="N3" s="354"/>
      <c r="O3" s="354"/>
      <c r="P3" s="354"/>
      <c r="Q3" s="354"/>
      <c r="R3" s="354"/>
      <c r="S3" s="354"/>
      <c r="T3" s="354"/>
      <c r="U3" s="354"/>
      <c r="V3" s="354"/>
      <c r="W3" s="354"/>
      <c r="X3" s="354"/>
      <c r="Y3" s="354"/>
      <c r="Z3" s="355"/>
      <c r="AA3" s="7"/>
      <c r="AD3" s="341"/>
      <c r="AE3" s="341"/>
      <c r="AF3" s="341"/>
      <c r="AG3" s="341"/>
      <c r="AH3" s="341"/>
      <c r="AI3" s="341"/>
      <c r="AJ3" s="341"/>
      <c r="AK3" s="341"/>
      <c r="AL3" s="341"/>
      <c r="AM3" s="341"/>
      <c r="AN3" s="341"/>
      <c r="AO3" s="341"/>
      <c r="AR3" s="1"/>
      <c r="AS3" s="127" t="s">
        <v>200</v>
      </c>
      <c r="AT3" s="128"/>
      <c r="AU3" s="128"/>
      <c r="AV3" s="128"/>
      <c r="AW3" s="128"/>
      <c r="AX3" s="128"/>
      <c r="AY3" s="128"/>
      <c r="AZ3" s="128"/>
      <c r="BA3" s="128"/>
      <c r="BB3" s="128"/>
      <c r="BC3" s="128"/>
      <c r="BD3" s="128"/>
      <c r="BE3" s="128"/>
      <c r="BF3" s="128"/>
      <c r="BG3" s="131">
        <f>S16</f>
        <v>0</v>
      </c>
      <c r="BH3" s="132"/>
      <c r="BI3" s="132"/>
      <c r="BJ3" s="132"/>
      <c r="BK3" s="132"/>
      <c r="BL3" s="132"/>
      <c r="BM3" s="132"/>
      <c r="BN3" s="132"/>
      <c r="BO3" s="132"/>
      <c r="BP3" s="133"/>
      <c r="BQ3" s="7"/>
      <c r="CY3" s="87"/>
      <c r="CZ3" s="377" t="s">
        <v>248</v>
      </c>
      <c r="DA3" s="377"/>
      <c r="DB3" s="377"/>
      <c r="DC3" s="377"/>
      <c r="DD3" s="377"/>
      <c r="DE3" s="377"/>
      <c r="DF3" s="377"/>
      <c r="DG3" s="377"/>
      <c r="DH3" s="377"/>
      <c r="DI3" s="377"/>
      <c r="DJ3" s="377"/>
      <c r="DK3" s="377"/>
      <c r="DL3" s="377"/>
      <c r="DM3" s="377"/>
      <c r="DN3" s="87"/>
      <c r="DO3" s="87"/>
      <c r="DP3" s="87"/>
      <c r="DQ3" s="87"/>
      <c r="DR3" s="87"/>
    </row>
    <row r="4" spans="2:122" ht="13" customHeight="1" thickBot="1" x14ac:dyDescent="0.3">
      <c r="B4" s="1"/>
      <c r="C4" s="356"/>
      <c r="D4" s="357"/>
      <c r="E4" s="357"/>
      <c r="F4" s="357"/>
      <c r="G4" s="357"/>
      <c r="H4" s="357"/>
      <c r="I4" s="357"/>
      <c r="J4" s="357"/>
      <c r="K4" s="357"/>
      <c r="L4" s="357"/>
      <c r="M4" s="357"/>
      <c r="N4" s="357"/>
      <c r="O4" s="357"/>
      <c r="P4" s="357"/>
      <c r="Q4" s="357"/>
      <c r="R4" s="357"/>
      <c r="S4" s="357"/>
      <c r="T4" s="357"/>
      <c r="U4" s="357"/>
      <c r="V4" s="357"/>
      <c r="W4" s="357"/>
      <c r="X4" s="357"/>
      <c r="Y4" s="357"/>
      <c r="Z4" s="358"/>
      <c r="AA4" s="7"/>
      <c r="AD4" s="341"/>
      <c r="AE4" s="341"/>
      <c r="AF4" s="341"/>
      <c r="AG4" s="341"/>
      <c r="AH4" s="341"/>
      <c r="AI4" s="341"/>
      <c r="AJ4" s="341"/>
      <c r="AK4" s="341"/>
      <c r="AL4" s="341"/>
      <c r="AM4" s="341"/>
      <c r="AN4" s="341"/>
      <c r="AO4" s="341"/>
      <c r="AR4" s="1"/>
      <c r="AS4" s="129"/>
      <c r="AT4" s="130"/>
      <c r="AU4" s="130"/>
      <c r="AV4" s="130"/>
      <c r="AW4" s="130"/>
      <c r="AX4" s="130"/>
      <c r="AY4" s="130"/>
      <c r="AZ4" s="130"/>
      <c r="BA4" s="130"/>
      <c r="BB4" s="130"/>
      <c r="BC4" s="130"/>
      <c r="BD4" s="130"/>
      <c r="BE4" s="130"/>
      <c r="BF4" s="130"/>
      <c r="BG4" s="134"/>
      <c r="BH4" s="134"/>
      <c r="BI4" s="134"/>
      <c r="BJ4" s="134"/>
      <c r="BK4" s="134"/>
      <c r="BL4" s="134"/>
      <c r="BM4" s="134"/>
      <c r="BN4" s="134"/>
      <c r="BO4" s="134"/>
      <c r="BP4" s="135"/>
      <c r="BQ4" s="7"/>
      <c r="CY4" s="87"/>
      <c r="CZ4" s="377"/>
      <c r="DA4" s="377"/>
      <c r="DB4" s="377"/>
      <c r="DC4" s="377"/>
      <c r="DD4" s="377"/>
      <c r="DE4" s="377"/>
      <c r="DF4" s="377"/>
      <c r="DG4" s="377"/>
      <c r="DH4" s="377"/>
      <c r="DI4" s="377"/>
      <c r="DJ4" s="377"/>
      <c r="DK4" s="377"/>
      <c r="DL4" s="377"/>
      <c r="DM4" s="377"/>
      <c r="DN4" s="87"/>
      <c r="DO4" s="87"/>
      <c r="DP4" s="87"/>
      <c r="DQ4" s="87"/>
      <c r="DR4" s="87"/>
    </row>
    <row r="5" spans="2:122" ht="12.5" customHeight="1" thickBot="1" x14ac:dyDescent="0.3">
      <c r="B5" s="1"/>
      <c r="C5" s="8"/>
      <c r="D5" s="8"/>
      <c r="E5" s="8"/>
      <c r="F5" s="8"/>
      <c r="G5" s="8"/>
      <c r="H5" s="8"/>
      <c r="I5" s="8"/>
      <c r="J5" s="8"/>
      <c r="K5" s="8"/>
      <c r="L5" s="8"/>
      <c r="M5" s="8"/>
      <c r="N5" s="8"/>
      <c r="O5" s="8"/>
      <c r="P5" s="8"/>
      <c r="Q5" s="8"/>
      <c r="R5" s="8"/>
      <c r="S5" s="8"/>
      <c r="T5" s="8"/>
      <c r="U5" s="8"/>
      <c r="V5" s="8"/>
      <c r="W5" s="8"/>
      <c r="X5" s="8"/>
      <c r="Y5" s="8"/>
      <c r="Z5" s="8"/>
      <c r="AA5" s="7"/>
      <c r="AD5" s="342" t="s">
        <v>166</v>
      </c>
      <c r="AE5" s="342"/>
      <c r="AF5" s="342"/>
      <c r="AG5" s="342"/>
      <c r="AH5" s="342"/>
      <c r="AI5" s="342"/>
      <c r="AJ5" s="342"/>
      <c r="AK5" s="342"/>
      <c r="AL5" s="342"/>
      <c r="AM5" s="342"/>
      <c r="AN5" s="342"/>
      <c r="AO5" s="342"/>
      <c r="AR5" s="1"/>
      <c r="AS5" s="19"/>
      <c r="AT5" s="19"/>
      <c r="AU5" s="19"/>
      <c r="AV5" s="19"/>
      <c r="AW5" s="19"/>
      <c r="AX5" s="19"/>
      <c r="AY5" s="19"/>
      <c r="AZ5" s="19"/>
      <c r="BA5" s="19"/>
      <c r="BB5" s="19"/>
      <c r="BC5" s="19"/>
      <c r="BD5" s="19"/>
      <c r="BE5" s="19"/>
      <c r="BF5" s="19"/>
      <c r="BG5" s="19"/>
      <c r="BH5" s="19"/>
      <c r="BI5" s="19"/>
      <c r="BJ5" s="19"/>
      <c r="BK5" s="19"/>
      <c r="BL5" s="19"/>
      <c r="BM5" s="19"/>
      <c r="BN5" s="19"/>
      <c r="BO5" s="19"/>
      <c r="BP5" s="19"/>
      <c r="BQ5" s="7"/>
      <c r="CY5" s="87"/>
      <c r="CZ5" s="87"/>
      <c r="DA5" s="87"/>
      <c r="DB5" s="87"/>
      <c r="DC5" s="87"/>
      <c r="DD5" s="87"/>
      <c r="DE5" s="87"/>
      <c r="DF5" s="87"/>
      <c r="DG5" s="87"/>
      <c r="DH5" s="87"/>
      <c r="DI5" s="87"/>
      <c r="DJ5" s="87"/>
      <c r="DK5" s="87"/>
      <c r="DL5" s="87"/>
      <c r="DM5" s="87"/>
      <c r="DN5" s="87"/>
      <c r="DO5" s="87"/>
      <c r="DP5" s="87"/>
      <c r="DQ5" s="87"/>
      <c r="DR5" s="87"/>
    </row>
    <row r="6" spans="2:122" ht="13.5" thickBot="1" x14ac:dyDescent="0.3">
      <c r="B6" s="1"/>
      <c r="C6" s="318" t="s">
        <v>168</v>
      </c>
      <c r="D6" s="318"/>
      <c r="E6" s="318"/>
      <c r="F6" s="318"/>
      <c r="G6" s="318"/>
      <c r="H6" s="318"/>
      <c r="I6" s="318"/>
      <c r="J6" s="318"/>
      <c r="K6" s="318"/>
      <c r="L6" s="318"/>
      <c r="M6" s="318"/>
      <c r="N6" s="318"/>
      <c r="O6" s="318"/>
      <c r="P6" s="318"/>
      <c r="Q6" s="318"/>
      <c r="R6" s="318"/>
      <c r="S6" s="318"/>
      <c r="T6" s="318"/>
      <c r="U6" s="318"/>
      <c r="V6" s="318"/>
      <c r="W6" s="318"/>
      <c r="X6" s="318"/>
      <c r="Y6" s="318"/>
      <c r="Z6" s="318"/>
      <c r="AA6" s="7"/>
      <c r="AD6" s="342"/>
      <c r="AE6" s="342"/>
      <c r="AF6" s="342"/>
      <c r="AG6" s="342"/>
      <c r="AH6" s="342"/>
      <c r="AI6" s="342"/>
      <c r="AJ6" s="342"/>
      <c r="AK6" s="342"/>
      <c r="AL6" s="342"/>
      <c r="AM6" s="342"/>
      <c r="AN6" s="342"/>
      <c r="AO6" s="342"/>
      <c r="AR6" s="1"/>
      <c r="AS6" s="141" t="s">
        <v>145</v>
      </c>
      <c r="AT6" s="141"/>
      <c r="AU6" s="141"/>
      <c r="AV6" s="141"/>
      <c r="AW6" s="141"/>
      <c r="AX6" s="148">
        <f>G10</f>
        <v>0</v>
      </c>
      <c r="AY6" s="148"/>
      <c r="AZ6" s="148"/>
      <c r="BA6" s="148"/>
      <c r="BB6" s="148"/>
      <c r="BC6" s="148"/>
      <c r="BD6" s="148"/>
      <c r="BF6" s="152" t="s">
        <v>243</v>
      </c>
      <c r="BG6" s="153"/>
      <c r="BH6" s="153"/>
      <c r="BI6" s="153"/>
      <c r="BJ6" s="153"/>
      <c r="BK6" s="82">
        <f>I85</f>
        <v>0</v>
      </c>
      <c r="BL6" s="150" t="str">
        <f>G86</f>
        <v>Ei kriittinen</v>
      </c>
      <c r="BM6" s="150"/>
      <c r="BN6" s="150"/>
      <c r="BO6" s="150"/>
      <c r="BP6" s="151"/>
      <c r="BQ6" s="7"/>
      <c r="CY6" s="87"/>
      <c r="CZ6" s="88" t="s">
        <v>247</v>
      </c>
      <c r="DA6" s="89"/>
      <c r="DB6" s="89"/>
      <c r="DC6" s="89"/>
      <c r="DD6" s="89"/>
      <c r="DE6" s="89"/>
      <c r="DF6" s="89"/>
      <c r="DG6" s="89"/>
      <c r="DH6" s="89"/>
      <c r="DI6" s="89"/>
      <c r="DJ6" s="89"/>
      <c r="DK6" s="89"/>
      <c r="DL6" s="89"/>
      <c r="DM6" s="89"/>
      <c r="DN6" s="87"/>
      <c r="DO6" s="87"/>
      <c r="DP6" s="87"/>
      <c r="DQ6" s="87"/>
      <c r="DR6" s="87"/>
    </row>
    <row r="7" spans="2:122" ht="13" customHeight="1" x14ac:dyDescent="0.3">
      <c r="B7" s="1"/>
      <c r="C7" s="8"/>
      <c r="D7" s="8"/>
      <c r="E7" s="8"/>
      <c r="F7" s="8"/>
      <c r="G7" s="8"/>
      <c r="H7" s="8"/>
      <c r="I7" s="8"/>
      <c r="J7" s="8"/>
      <c r="K7" s="8"/>
      <c r="L7" s="8"/>
      <c r="M7" s="8"/>
      <c r="N7" s="8"/>
      <c r="O7" s="8"/>
      <c r="P7" s="8"/>
      <c r="Q7" s="8"/>
      <c r="R7" s="8"/>
      <c r="S7" s="8"/>
      <c r="T7" s="8"/>
      <c r="U7" s="8"/>
      <c r="V7" s="8"/>
      <c r="W7" s="8"/>
      <c r="X7" s="8"/>
      <c r="Y7" s="8"/>
      <c r="Z7" s="8"/>
      <c r="AA7" s="7"/>
      <c r="AD7" s="342"/>
      <c r="AE7" s="342"/>
      <c r="AF7" s="342"/>
      <c r="AG7" s="342"/>
      <c r="AH7" s="342"/>
      <c r="AI7" s="342"/>
      <c r="AJ7" s="342"/>
      <c r="AK7" s="342"/>
      <c r="AL7" s="342"/>
      <c r="AM7" s="342"/>
      <c r="AN7" s="342"/>
      <c r="AO7" s="342"/>
      <c r="AR7" s="1"/>
      <c r="AS7" s="141" t="s">
        <v>146</v>
      </c>
      <c r="AT7" s="141"/>
      <c r="AU7" s="141"/>
      <c r="AV7" s="141"/>
      <c r="AW7" s="141"/>
      <c r="AX7" s="148">
        <f>G14</f>
        <v>0</v>
      </c>
      <c r="AY7" s="148"/>
      <c r="AZ7" s="148"/>
      <c r="BA7" s="148"/>
      <c r="BB7" s="148"/>
      <c r="BC7" s="148"/>
      <c r="BD7" s="148"/>
      <c r="BF7" s="149"/>
      <c r="BG7" s="149"/>
      <c r="BH7" s="149"/>
      <c r="BI7" s="149"/>
      <c r="BJ7" s="149"/>
      <c r="BQ7" s="7"/>
      <c r="CY7" s="87"/>
      <c r="CZ7" s="90" t="s">
        <v>213</v>
      </c>
      <c r="DA7" s="89"/>
      <c r="DB7" s="89"/>
      <c r="DC7" s="89"/>
      <c r="DD7" s="89"/>
      <c r="DE7" s="89"/>
      <c r="DF7" s="89"/>
      <c r="DG7" s="89"/>
      <c r="DH7" s="89"/>
      <c r="DI7" s="89"/>
      <c r="DJ7" s="89"/>
      <c r="DK7" s="89"/>
      <c r="DL7" s="89"/>
      <c r="DM7" s="89"/>
      <c r="DN7" s="87"/>
      <c r="DO7" s="87"/>
      <c r="DP7" s="87"/>
      <c r="DQ7" s="87"/>
      <c r="DR7" s="87"/>
    </row>
    <row r="8" spans="2:122" ht="15" customHeight="1" x14ac:dyDescent="0.25">
      <c r="B8" s="1"/>
      <c r="C8" s="312" t="s">
        <v>167</v>
      </c>
      <c r="D8" s="312"/>
      <c r="E8" s="312"/>
      <c r="F8" s="312"/>
      <c r="G8" s="312"/>
      <c r="H8" s="312"/>
      <c r="I8" s="312"/>
      <c r="J8" s="312"/>
      <c r="K8" s="312"/>
      <c r="L8" s="312"/>
      <c r="M8" s="312"/>
      <c r="N8" s="312"/>
      <c r="O8" s="312"/>
      <c r="P8" s="312"/>
      <c r="Q8" s="312"/>
      <c r="R8" s="312"/>
      <c r="S8" s="312"/>
      <c r="T8" s="312"/>
      <c r="U8" s="312"/>
      <c r="V8" s="312"/>
      <c r="W8" s="312"/>
      <c r="X8" s="312"/>
      <c r="Y8" s="312"/>
      <c r="Z8" s="312"/>
      <c r="AA8" s="7"/>
      <c r="AD8" s="343" t="s">
        <v>166</v>
      </c>
      <c r="AE8" s="343"/>
      <c r="AF8" s="343"/>
      <c r="AG8" s="343"/>
      <c r="AH8" s="343"/>
      <c r="AI8" s="343"/>
      <c r="AJ8" s="343"/>
      <c r="AK8" s="343"/>
      <c r="AL8" s="343"/>
      <c r="AM8" s="343"/>
      <c r="AN8" s="343"/>
      <c r="AO8" s="343"/>
      <c r="AR8" s="1"/>
      <c r="AS8" s="141" t="s">
        <v>147</v>
      </c>
      <c r="AT8" s="141"/>
      <c r="AU8" s="141"/>
      <c r="AV8" s="141"/>
      <c r="AW8" s="141"/>
      <c r="AX8" s="148">
        <f>G16</f>
        <v>0</v>
      </c>
      <c r="AY8" s="148"/>
      <c r="AZ8" s="148"/>
      <c r="BA8" s="148"/>
      <c r="BB8" s="148"/>
      <c r="BC8" s="148"/>
      <c r="BD8" s="148"/>
      <c r="BF8" s="144" t="s">
        <v>156</v>
      </c>
      <c r="BG8" s="144"/>
      <c r="BH8" s="144"/>
      <c r="BI8" s="144"/>
      <c r="BJ8" s="144"/>
      <c r="BK8" s="24">
        <f>H42</f>
        <v>0</v>
      </c>
      <c r="BL8" s="145" t="str">
        <f>I42</f>
        <v>Ei arvioitu</v>
      </c>
      <c r="BM8" s="145"/>
      <c r="BN8" s="145"/>
      <c r="BO8" s="145"/>
      <c r="BP8" s="145"/>
      <c r="BQ8" s="7"/>
      <c r="CY8" s="87"/>
      <c r="CZ8" s="91" t="s">
        <v>209</v>
      </c>
      <c r="DA8" s="91" t="s">
        <v>210</v>
      </c>
      <c r="DB8" s="91" t="s">
        <v>211</v>
      </c>
      <c r="DC8" s="91" t="s">
        <v>212</v>
      </c>
      <c r="DD8" s="92"/>
      <c r="DE8" s="370" t="s">
        <v>221</v>
      </c>
      <c r="DF8" s="92"/>
      <c r="DG8" s="372" t="s">
        <v>223</v>
      </c>
      <c r="DH8" s="372"/>
      <c r="DI8" s="93"/>
      <c r="DJ8" s="93"/>
      <c r="DK8" s="93"/>
      <c r="DL8" s="93"/>
      <c r="DM8" s="93"/>
      <c r="DN8" s="87"/>
      <c r="DO8" s="87"/>
      <c r="DP8" s="87"/>
      <c r="DQ8" s="87"/>
      <c r="DR8" s="87"/>
    </row>
    <row r="9" spans="2:122" ht="15" customHeight="1" thickBot="1" x14ac:dyDescent="0.3">
      <c r="B9" s="1"/>
      <c r="C9" s="8"/>
      <c r="D9" s="8"/>
      <c r="E9" s="8"/>
      <c r="F9" s="8"/>
      <c r="G9" s="8"/>
      <c r="H9" s="8"/>
      <c r="I9" s="8"/>
      <c r="J9" s="8"/>
      <c r="K9" s="8"/>
      <c r="L9" s="8"/>
      <c r="M9" s="8"/>
      <c r="N9" s="8"/>
      <c r="O9" s="8"/>
      <c r="P9" s="8"/>
      <c r="Q9" s="8"/>
      <c r="R9" s="8"/>
      <c r="S9" s="8"/>
      <c r="T9" s="8"/>
      <c r="U9" s="8"/>
      <c r="V9" s="8"/>
      <c r="W9" s="8"/>
      <c r="X9" s="8"/>
      <c r="Y9" s="8"/>
      <c r="Z9" s="8"/>
      <c r="AA9" s="7"/>
      <c r="AD9" s="343"/>
      <c r="AE9" s="343"/>
      <c r="AF9" s="343"/>
      <c r="AG9" s="343"/>
      <c r="AH9" s="343"/>
      <c r="AI9" s="343"/>
      <c r="AJ9" s="343"/>
      <c r="AK9" s="343"/>
      <c r="AL9" s="343"/>
      <c r="AM9" s="343"/>
      <c r="AN9" s="343"/>
      <c r="AO9" s="343"/>
      <c r="AR9" s="1"/>
      <c r="AS9" s="141" t="s">
        <v>148</v>
      </c>
      <c r="AT9" s="141"/>
      <c r="AU9" s="141"/>
      <c r="AV9" s="141"/>
      <c r="AW9" s="141"/>
      <c r="AX9" s="142">
        <f>S15</f>
        <v>0</v>
      </c>
      <c r="AY9" s="143"/>
      <c r="AZ9" s="143"/>
      <c r="BA9" s="79" t="s">
        <v>233</v>
      </c>
      <c r="BB9" s="142">
        <f>S16</f>
        <v>0</v>
      </c>
      <c r="BC9" s="143"/>
      <c r="BD9" s="143"/>
      <c r="BF9" s="144" t="s">
        <v>155</v>
      </c>
      <c r="BG9" s="144"/>
      <c r="BH9" s="144"/>
      <c r="BI9" s="144"/>
      <c r="BJ9" s="144"/>
      <c r="BK9" s="24">
        <f>H43</f>
        <v>0</v>
      </c>
      <c r="BL9" s="145" t="str">
        <f>I43</f>
        <v>Ei arvioitu</v>
      </c>
      <c r="BM9" s="145"/>
      <c r="BN9" s="145"/>
      <c r="BO9" s="145"/>
      <c r="BP9" s="145"/>
      <c r="BQ9" s="7"/>
      <c r="CY9" s="87"/>
      <c r="CZ9" s="94" t="s">
        <v>217</v>
      </c>
      <c r="DA9" s="94" t="s">
        <v>218</v>
      </c>
      <c r="DB9" s="94" t="s">
        <v>219</v>
      </c>
      <c r="DC9" s="94" t="s">
        <v>220</v>
      </c>
      <c r="DD9" s="92"/>
      <c r="DE9" s="371"/>
      <c r="DF9" s="95"/>
      <c r="DG9" s="94" t="s">
        <v>214</v>
      </c>
      <c r="DH9" s="94" t="s">
        <v>215</v>
      </c>
      <c r="DI9" s="93"/>
      <c r="DJ9" s="96" t="s">
        <v>216</v>
      </c>
      <c r="DK9" s="97"/>
      <c r="DL9" s="371" t="s">
        <v>224</v>
      </c>
      <c r="DM9" s="371"/>
      <c r="DN9" s="87"/>
      <c r="DO9" s="87"/>
      <c r="DP9" s="87"/>
      <c r="DQ9" s="87"/>
      <c r="DR9" s="87"/>
    </row>
    <row r="10" spans="2:122" ht="15" customHeight="1" x14ac:dyDescent="0.25">
      <c r="B10" s="1"/>
      <c r="C10" s="319" t="s">
        <v>169</v>
      </c>
      <c r="D10" s="218"/>
      <c r="E10" s="218"/>
      <c r="F10" s="218"/>
      <c r="G10" s="320"/>
      <c r="H10" s="320"/>
      <c r="I10" s="320"/>
      <c r="J10" s="320"/>
      <c r="K10" s="320"/>
      <c r="L10" s="320"/>
      <c r="M10" s="321"/>
      <c r="N10" s="8"/>
      <c r="O10" s="319" t="s">
        <v>245</v>
      </c>
      <c r="P10" s="218"/>
      <c r="Q10" s="218"/>
      <c r="R10" s="218"/>
      <c r="S10" s="320"/>
      <c r="T10" s="320"/>
      <c r="U10" s="320"/>
      <c r="V10" s="320"/>
      <c r="W10" s="320"/>
      <c r="X10" s="320"/>
      <c r="Y10" s="320"/>
      <c r="Z10" s="321"/>
      <c r="AA10" s="7"/>
      <c r="AD10" s="343"/>
      <c r="AE10" s="343"/>
      <c r="AF10" s="343"/>
      <c r="AG10" s="343"/>
      <c r="AH10" s="343"/>
      <c r="AI10" s="343"/>
      <c r="AJ10" s="343"/>
      <c r="AK10" s="343"/>
      <c r="AL10" s="343"/>
      <c r="AM10" s="343"/>
      <c r="AN10" s="343"/>
      <c r="AO10" s="343"/>
      <c r="AR10" s="1"/>
      <c r="AS10" s="8"/>
      <c r="AT10" s="8"/>
      <c r="AU10" s="8"/>
      <c r="AV10" s="8"/>
      <c r="AW10" s="8"/>
      <c r="AX10" s="8"/>
      <c r="AY10" s="8"/>
      <c r="AZ10" s="8"/>
      <c r="BA10" s="8"/>
      <c r="BB10" s="8"/>
      <c r="BC10" s="8"/>
      <c r="BD10" s="8"/>
      <c r="BF10" s="144" t="s">
        <v>157</v>
      </c>
      <c r="BG10" s="144"/>
      <c r="BH10" s="144"/>
      <c r="BI10" s="144"/>
      <c r="BJ10" s="144"/>
      <c r="BK10" s="24">
        <f>S42</f>
        <v>0</v>
      </c>
      <c r="BL10" s="145" t="str">
        <f>T42</f>
        <v>Ei arvioitu</v>
      </c>
      <c r="BM10" s="145"/>
      <c r="BN10" s="145"/>
      <c r="BO10" s="145"/>
      <c r="BP10" s="145"/>
      <c r="BQ10" s="7"/>
      <c r="CY10" s="87"/>
      <c r="CZ10" s="98">
        <f>K81</f>
        <v>0</v>
      </c>
      <c r="DA10" s="98">
        <f>O81</f>
        <v>0</v>
      </c>
      <c r="DB10" s="98">
        <f>S81</f>
        <v>0</v>
      </c>
      <c r="DC10" s="98">
        <f>W81</f>
        <v>0</v>
      </c>
      <c r="DD10" s="92"/>
      <c r="DE10" s="91">
        <f>(DB10+DC10)-(2*CZ10)</f>
        <v>0</v>
      </c>
      <c r="DF10" s="95"/>
      <c r="DG10" s="91">
        <f>IF(DE10&gt;=3,2,0)</f>
        <v>0</v>
      </c>
      <c r="DH10" s="91">
        <f>IF(DE10&gt;=2,1,0)</f>
        <v>0</v>
      </c>
      <c r="DI10" s="93"/>
      <c r="DJ10" s="99">
        <f>CZ10+MAX(DG10:DH10)</f>
        <v>0</v>
      </c>
      <c r="DK10" s="92"/>
      <c r="DL10" s="100">
        <f>I81</f>
        <v>1.2</v>
      </c>
      <c r="DM10" s="101">
        <f>DJ10*DL10</f>
        <v>0</v>
      </c>
      <c r="DN10" s="87"/>
      <c r="DO10" s="87"/>
      <c r="DP10" s="87"/>
      <c r="DQ10" s="87"/>
      <c r="DR10" s="87"/>
    </row>
    <row r="11" spans="2:122" ht="15" customHeight="1" x14ac:dyDescent="0.25">
      <c r="B11" s="1"/>
      <c r="C11" s="322" t="s">
        <v>12</v>
      </c>
      <c r="D11" s="315"/>
      <c r="E11" s="315"/>
      <c r="F11" s="315"/>
      <c r="G11" s="323"/>
      <c r="H11" s="323"/>
      <c r="I11" s="323"/>
      <c r="J11" s="323"/>
      <c r="K11" s="323"/>
      <c r="L11" s="323"/>
      <c r="M11" s="324"/>
      <c r="N11" s="8"/>
      <c r="O11" s="322" t="s">
        <v>23</v>
      </c>
      <c r="P11" s="315"/>
      <c r="Q11" s="315"/>
      <c r="R11" s="315"/>
      <c r="S11" s="323"/>
      <c r="T11" s="323"/>
      <c r="U11" s="323"/>
      <c r="V11" s="323"/>
      <c r="W11" s="323"/>
      <c r="X11" s="323"/>
      <c r="Y11" s="323"/>
      <c r="Z11" s="324"/>
      <c r="AA11" s="7"/>
      <c r="AD11" s="339" t="s">
        <v>166</v>
      </c>
      <c r="AE11" s="339"/>
      <c r="AF11" s="339"/>
      <c r="AG11" s="339"/>
      <c r="AH11" s="339"/>
      <c r="AI11" s="339"/>
      <c r="AJ11" s="339"/>
      <c r="AK11" s="339"/>
      <c r="AL11" s="339"/>
      <c r="AM11" s="339"/>
      <c r="AN11" s="339"/>
      <c r="AO11" s="339"/>
      <c r="AR11" s="1"/>
      <c r="AS11" s="141" t="s">
        <v>234</v>
      </c>
      <c r="AT11" s="141"/>
      <c r="AU11" s="141"/>
      <c r="AV11" s="141"/>
      <c r="AW11" s="141"/>
      <c r="AX11" s="141"/>
      <c r="AY11" s="141"/>
      <c r="AZ11" s="141"/>
      <c r="BA11" s="141"/>
      <c r="BB11" s="141"/>
      <c r="BC11" s="141"/>
      <c r="BF11" s="144" t="s">
        <v>158</v>
      </c>
      <c r="BG11" s="144"/>
      <c r="BH11" s="144"/>
      <c r="BI11" s="144"/>
      <c r="BJ11" s="144"/>
      <c r="BK11" s="24">
        <f>S43</f>
        <v>0</v>
      </c>
      <c r="BL11" s="145" t="str">
        <f>T43</f>
        <v>Ei arvioitu</v>
      </c>
      <c r="BM11" s="145"/>
      <c r="BN11" s="145"/>
      <c r="BO11" s="145"/>
      <c r="BP11" s="145"/>
      <c r="BQ11" s="7"/>
      <c r="CY11" s="87"/>
      <c r="CZ11" s="98">
        <f>K82</f>
        <v>0</v>
      </c>
      <c r="DA11" s="98">
        <f>O82</f>
        <v>0</v>
      </c>
      <c r="DB11" s="98">
        <f>S82</f>
        <v>0</v>
      </c>
      <c r="DC11" s="98">
        <f>W82</f>
        <v>0</v>
      </c>
      <c r="DD11" s="92"/>
      <c r="DE11" s="91">
        <f>(DB11+DC11)-(2*CZ11)</f>
        <v>0</v>
      </c>
      <c r="DF11" s="95"/>
      <c r="DG11" s="91">
        <f>IF(DE11&gt;=3,2,0)</f>
        <v>0</v>
      </c>
      <c r="DH11" s="91">
        <f>IF(DE11&gt;=2,1,0)</f>
        <v>0</v>
      </c>
      <c r="DI11" s="93"/>
      <c r="DJ11" s="99">
        <f>CZ11+MAX(DG11:DH11)</f>
        <v>0</v>
      </c>
      <c r="DK11" s="92"/>
      <c r="DL11" s="100">
        <f>I82</f>
        <v>0.8</v>
      </c>
      <c r="DM11" s="101">
        <f>DJ11*DL11</f>
        <v>0</v>
      </c>
      <c r="DN11" s="87"/>
      <c r="DO11" s="87"/>
      <c r="DP11" s="87"/>
      <c r="DQ11" s="87"/>
      <c r="DR11" s="87"/>
    </row>
    <row r="12" spans="2:122" ht="15" customHeight="1" thickBot="1" x14ac:dyDescent="0.3">
      <c r="B12" s="1"/>
      <c r="C12" s="325" t="s">
        <v>13</v>
      </c>
      <c r="D12" s="326"/>
      <c r="E12" s="326"/>
      <c r="F12" s="326"/>
      <c r="G12" s="327"/>
      <c r="H12" s="327"/>
      <c r="I12" s="327"/>
      <c r="J12" s="327"/>
      <c r="K12" s="327"/>
      <c r="L12" s="327"/>
      <c r="M12" s="328"/>
      <c r="N12" s="8"/>
      <c r="O12" s="325" t="s">
        <v>27</v>
      </c>
      <c r="P12" s="326"/>
      <c r="Q12" s="326"/>
      <c r="R12" s="326"/>
      <c r="S12" s="327"/>
      <c r="T12" s="327"/>
      <c r="U12" s="327"/>
      <c r="V12" s="327"/>
      <c r="W12" s="327"/>
      <c r="X12" s="327"/>
      <c r="Y12" s="327"/>
      <c r="Z12" s="328"/>
      <c r="AA12" s="7"/>
      <c r="AD12" s="339"/>
      <c r="AE12" s="339"/>
      <c r="AF12" s="339"/>
      <c r="AG12" s="339"/>
      <c r="AH12" s="339"/>
      <c r="AI12" s="339"/>
      <c r="AJ12" s="339"/>
      <c r="AK12" s="339"/>
      <c r="AL12" s="339"/>
      <c r="AM12" s="339"/>
      <c r="AN12" s="339"/>
      <c r="AO12" s="339"/>
      <c r="AR12" s="1"/>
      <c r="AT12" s="154" t="s">
        <v>162</v>
      </c>
      <c r="AU12" s="154"/>
      <c r="AV12" s="154"/>
      <c r="AW12" s="154"/>
      <c r="AX12" s="154"/>
      <c r="AY12" s="155"/>
      <c r="AZ12" s="26">
        <f>MAX(J158:J164)</f>
        <v>0</v>
      </c>
      <c r="BA12" s="138" t="str">
        <f>IF(AZ12=0,"Ei arvioitu",IF(AZ12=1,"Vähäinen merkitys",IF(AZ12=2,"Jonkin verran merkitystä",IF(AZ12=3,"Tärkeä",IF(AZ12=4,"Erittäin tärkeä",IF(AZ12=5,"Elintärkeä","Täytä arvo 1-5"))))))</f>
        <v>Ei arvioitu</v>
      </c>
      <c r="BB12" s="138"/>
      <c r="BC12" s="138"/>
      <c r="BF12" s="144" t="s">
        <v>159</v>
      </c>
      <c r="BG12" s="144"/>
      <c r="BH12" s="144"/>
      <c r="BI12" s="144"/>
      <c r="BJ12" s="144"/>
      <c r="BK12" s="24">
        <f>H60</f>
        <v>0</v>
      </c>
      <c r="BL12" s="156" t="str">
        <f>I60</f>
        <v>Ei sovittu</v>
      </c>
      <c r="BM12" s="156"/>
      <c r="BN12" s="156"/>
      <c r="BO12" s="156"/>
      <c r="BP12" s="156"/>
      <c r="BQ12" s="7"/>
      <c r="CY12" s="87"/>
      <c r="CZ12" s="98">
        <f>K83</f>
        <v>0</v>
      </c>
      <c r="DA12" s="98">
        <f>O83</f>
        <v>0</v>
      </c>
      <c r="DB12" s="98">
        <f>S83</f>
        <v>0</v>
      </c>
      <c r="DC12" s="98">
        <f>W83</f>
        <v>0</v>
      </c>
      <c r="DD12" s="92"/>
      <c r="DE12" s="91">
        <f>(DB12+DC12)-(2*CZ12)</f>
        <v>0</v>
      </c>
      <c r="DF12" s="95"/>
      <c r="DG12" s="91">
        <f>IF(DE12&gt;=3,2,0)</f>
        <v>0</v>
      </c>
      <c r="DH12" s="91">
        <f>IF(DE12&gt;=2,1,0)</f>
        <v>0</v>
      </c>
      <c r="DI12" s="93"/>
      <c r="DJ12" s="99">
        <f>CZ12+MAX(DG12:DH12)</f>
        <v>0</v>
      </c>
      <c r="DK12" s="92"/>
      <c r="DL12" s="100">
        <f>I83</f>
        <v>1</v>
      </c>
      <c r="DM12" s="101">
        <f>DJ12*DL12</f>
        <v>0</v>
      </c>
      <c r="DN12" s="87"/>
      <c r="DO12" s="87"/>
      <c r="DP12" s="87"/>
      <c r="DQ12" s="87"/>
      <c r="DR12" s="87"/>
    </row>
    <row r="13" spans="2:122" ht="15" customHeight="1" thickBot="1" x14ac:dyDescent="0.3">
      <c r="B13" s="1"/>
      <c r="C13" s="8"/>
      <c r="D13" s="8"/>
      <c r="E13" s="8"/>
      <c r="F13" s="8"/>
      <c r="G13" s="27"/>
      <c r="H13" s="27"/>
      <c r="I13" s="27"/>
      <c r="J13" s="27"/>
      <c r="K13" s="27"/>
      <c r="L13" s="27"/>
      <c r="M13" s="27"/>
      <c r="N13" s="8"/>
      <c r="O13" s="8"/>
      <c r="P13" s="8"/>
      <c r="Q13" s="8"/>
      <c r="R13" s="8"/>
      <c r="S13" s="8"/>
      <c r="T13" s="8"/>
      <c r="U13" s="8"/>
      <c r="V13" s="8"/>
      <c r="W13" s="8"/>
      <c r="X13" s="8"/>
      <c r="Y13" s="8"/>
      <c r="Z13" s="8"/>
      <c r="AA13" s="7"/>
      <c r="AD13" s="339"/>
      <c r="AE13" s="339"/>
      <c r="AF13" s="339"/>
      <c r="AG13" s="339"/>
      <c r="AH13" s="339"/>
      <c r="AI13" s="339"/>
      <c r="AJ13" s="339"/>
      <c r="AK13" s="339"/>
      <c r="AL13" s="339"/>
      <c r="AM13" s="339"/>
      <c r="AN13" s="339"/>
      <c r="AO13" s="339"/>
      <c r="AR13" s="1"/>
      <c r="AT13" s="154" t="s">
        <v>250</v>
      </c>
      <c r="AU13" s="154"/>
      <c r="AV13" s="154"/>
      <c r="AW13" s="154"/>
      <c r="AX13" s="154"/>
      <c r="AY13" s="155"/>
      <c r="AZ13" s="26">
        <f>MAX(C172:C177,O171:O177,C230,C233,C236,C239)</f>
        <v>0</v>
      </c>
      <c r="BA13" s="138" t="str">
        <f>IF(AZ13=0,"Ei arvioitu",IF(AZ13=1,"Ei vaikutusta",IF(AZ13=2,"Jonkin verran",IF(AZ13=3,"Merkittävä",IF(AZ13=4,"Kohtuuton",IF(AZ13=5,"Sietämätön"," "))))))</f>
        <v>Ei arvioitu</v>
      </c>
      <c r="BB13" s="138"/>
      <c r="BC13" s="138"/>
      <c r="BE13" s="8"/>
      <c r="BF13" s="8"/>
      <c r="BG13" s="8"/>
      <c r="BH13" s="8"/>
      <c r="BI13" s="8"/>
      <c r="BJ13" s="8"/>
      <c r="BK13" s="8"/>
      <c r="BL13" s="8"/>
      <c r="BM13" s="8"/>
      <c r="BN13" s="8"/>
      <c r="BO13" s="8"/>
      <c r="BP13" s="8"/>
      <c r="BQ13" s="7"/>
      <c r="CY13" s="87"/>
      <c r="CZ13" s="98">
        <f>K84</f>
        <v>0</v>
      </c>
      <c r="DA13" s="98">
        <f>O84</f>
        <v>0</v>
      </c>
      <c r="DB13" s="98">
        <f>S84</f>
        <v>0</v>
      </c>
      <c r="DC13" s="98">
        <f>W84</f>
        <v>0</v>
      </c>
      <c r="DD13" s="92"/>
      <c r="DE13" s="91">
        <f>(DB13+DC13)-(2*CZ13)</f>
        <v>0</v>
      </c>
      <c r="DF13" s="95"/>
      <c r="DG13" s="91">
        <f>IF(DE13&gt;=3,2,0)</f>
        <v>0</v>
      </c>
      <c r="DH13" s="91">
        <f>IF(DE13&gt;=2,1,0)</f>
        <v>0</v>
      </c>
      <c r="DI13" s="93"/>
      <c r="DJ13" s="99">
        <f>CZ13+MAX(DG13:DH13)</f>
        <v>0</v>
      </c>
      <c r="DK13" s="92"/>
      <c r="DL13" s="100">
        <f>I84</f>
        <v>1</v>
      </c>
      <c r="DM13" s="102">
        <f>DJ13*DL13</f>
        <v>0</v>
      </c>
      <c r="DN13" s="87"/>
      <c r="DO13" s="87"/>
      <c r="DP13" s="87"/>
      <c r="DQ13" s="87"/>
      <c r="DR13" s="87"/>
    </row>
    <row r="14" spans="2:122" ht="15" customHeight="1" thickBot="1" x14ac:dyDescent="0.3">
      <c r="B14" s="1"/>
      <c r="C14" s="319" t="s">
        <v>146</v>
      </c>
      <c r="D14" s="218"/>
      <c r="E14" s="218"/>
      <c r="F14" s="218"/>
      <c r="G14" s="320"/>
      <c r="H14" s="320"/>
      <c r="I14" s="320"/>
      <c r="J14" s="320"/>
      <c r="K14" s="320"/>
      <c r="L14" s="320"/>
      <c r="M14" s="321"/>
      <c r="N14" s="8"/>
      <c r="O14" s="319" t="s">
        <v>229</v>
      </c>
      <c r="P14" s="218"/>
      <c r="Q14" s="218"/>
      <c r="R14" s="218"/>
      <c r="S14" s="218"/>
      <c r="T14" s="218"/>
      <c r="U14" s="218"/>
      <c r="V14" s="218"/>
      <c r="W14" s="218"/>
      <c r="X14" s="218"/>
      <c r="Y14" s="218"/>
      <c r="Z14" s="219"/>
      <c r="AA14" s="7"/>
      <c r="AD14" s="340" t="s">
        <v>166</v>
      </c>
      <c r="AE14" s="340"/>
      <c r="AF14" s="340"/>
      <c r="AG14" s="340"/>
      <c r="AH14" s="340"/>
      <c r="AI14" s="340"/>
      <c r="AJ14" s="340"/>
      <c r="AK14" s="340"/>
      <c r="AL14" s="340"/>
      <c r="AM14" s="340"/>
      <c r="AN14" s="340"/>
      <c r="AO14" s="340"/>
      <c r="AR14" s="1"/>
      <c r="BE14" s="8"/>
      <c r="BF14" s="8"/>
      <c r="BG14" s="8"/>
      <c r="BH14" s="8"/>
      <c r="BI14" s="8"/>
      <c r="BJ14" s="8"/>
      <c r="BK14" s="8"/>
      <c r="BL14" s="8"/>
      <c r="BM14" s="8"/>
      <c r="BN14" s="8"/>
      <c r="BO14" s="8"/>
      <c r="BP14" s="8"/>
      <c r="BQ14" s="7"/>
      <c r="CY14" s="87"/>
      <c r="CZ14" s="103"/>
      <c r="DA14" s="92"/>
      <c r="DB14" s="92"/>
      <c r="DC14" s="92"/>
      <c r="DD14" s="92"/>
      <c r="DE14" s="92"/>
      <c r="DF14" s="92"/>
      <c r="DG14" s="92"/>
      <c r="DH14" s="93"/>
      <c r="DI14" s="93"/>
      <c r="DJ14" s="92"/>
      <c r="DK14" s="373" t="s">
        <v>222</v>
      </c>
      <c r="DL14" s="374"/>
      <c r="DM14" s="104">
        <f>AVERAGE(DM10:DM13)</f>
        <v>0</v>
      </c>
      <c r="DN14" s="87"/>
      <c r="DO14" s="87"/>
      <c r="DP14" s="87"/>
      <c r="DQ14" s="87"/>
      <c r="DR14" s="87"/>
    </row>
    <row r="15" spans="2:122" ht="15" customHeight="1" x14ac:dyDescent="0.25">
      <c r="B15" s="1"/>
      <c r="C15" s="322" t="s">
        <v>23</v>
      </c>
      <c r="D15" s="315"/>
      <c r="E15" s="315"/>
      <c r="F15" s="315"/>
      <c r="G15" s="323"/>
      <c r="H15" s="323"/>
      <c r="I15" s="323"/>
      <c r="J15" s="323"/>
      <c r="K15" s="323"/>
      <c r="L15" s="323"/>
      <c r="M15" s="324"/>
      <c r="N15" s="8"/>
      <c r="O15" s="329" t="s">
        <v>24</v>
      </c>
      <c r="P15" s="330"/>
      <c r="Q15" s="330"/>
      <c r="R15" s="330"/>
      <c r="S15" s="331"/>
      <c r="T15" s="331"/>
      <c r="U15" s="331"/>
      <c r="V15" s="331"/>
      <c r="W15" s="121" t="s">
        <v>25</v>
      </c>
      <c r="X15" s="332"/>
      <c r="Y15" s="332"/>
      <c r="Z15" s="333"/>
      <c r="AA15" s="7"/>
      <c r="AD15" s="340"/>
      <c r="AE15" s="340"/>
      <c r="AF15" s="340"/>
      <c r="AG15" s="340"/>
      <c r="AH15" s="340"/>
      <c r="AI15" s="340"/>
      <c r="AJ15" s="340"/>
      <c r="AK15" s="340"/>
      <c r="AL15" s="340"/>
      <c r="AM15" s="340"/>
      <c r="AN15" s="340"/>
      <c r="AO15" s="340"/>
      <c r="AR15" s="1"/>
      <c r="AS15" s="141" t="s">
        <v>201</v>
      </c>
      <c r="AT15" s="141"/>
      <c r="AU15" s="141"/>
      <c r="AV15" s="141"/>
      <c r="AW15" s="141"/>
      <c r="AX15" s="141"/>
      <c r="AY15" s="141"/>
      <c r="AZ15" s="141"/>
      <c r="BA15" s="141"/>
      <c r="BB15" s="141"/>
      <c r="BC15" s="141"/>
      <c r="BD15" s="141"/>
      <c r="BQ15" s="7"/>
      <c r="CY15" s="87"/>
      <c r="CZ15" s="87"/>
      <c r="DA15" s="87"/>
      <c r="DB15" s="87"/>
      <c r="DC15" s="87"/>
      <c r="DD15" s="87"/>
      <c r="DE15" s="105"/>
      <c r="DF15" s="105"/>
      <c r="DG15" s="105"/>
      <c r="DH15" s="105"/>
      <c r="DI15" s="105"/>
      <c r="DJ15" s="105"/>
      <c r="DK15" s="105"/>
      <c r="DL15" s="87"/>
      <c r="DM15" s="87"/>
      <c r="DN15" s="87"/>
      <c r="DO15" s="87"/>
      <c r="DP15" s="87"/>
      <c r="DQ15" s="87"/>
      <c r="DR15" s="87"/>
    </row>
    <row r="16" spans="2:122" ht="15" customHeight="1" thickBot="1" x14ac:dyDescent="0.3">
      <c r="B16" s="1"/>
      <c r="C16" s="325" t="s">
        <v>27</v>
      </c>
      <c r="D16" s="326"/>
      <c r="E16" s="326"/>
      <c r="F16" s="326"/>
      <c r="G16" s="327"/>
      <c r="H16" s="327"/>
      <c r="I16" s="327"/>
      <c r="J16" s="327"/>
      <c r="K16" s="327"/>
      <c r="L16" s="327"/>
      <c r="M16" s="328"/>
      <c r="N16" s="8"/>
      <c r="O16" s="334" t="s">
        <v>26</v>
      </c>
      <c r="P16" s="335"/>
      <c r="Q16" s="335"/>
      <c r="R16" s="335"/>
      <c r="S16" s="336"/>
      <c r="T16" s="336"/>
      <c r="U16" s="336"/>
      <c r="V16" s="336"/>
      <c r="W16" s="122" t="s">
        <v>25</v>
      </c>
      <c r="X16" s="337"/>
      <c r="Y16" s="337"/>
      <c r="Z16" s="338"/>
      <c r="AA16" s="7"/>
      <c r="AD16" s="340"/>
      <c r="AE16" s="340"/>
      <c r="AF16" s="340"/>
      <c r="AG16" s="340"/>
      <c r="AH16" s="340"/>
      <c r="AI16" s="340"/>
      <c r="AJ16" s="340"/>
      <c r="AK16" s="340"/>
      <c r="AL16" s="340"/>
      <c r="AM16" s="340"/>
      <c r="AN16" s="340"/>
      <c r="AO16" s="340"/>
      <c r="AR16" s="1"/>
      <c r="AS16" s="146" t="s">
        <v>235</v>
      </c>
      <c r="AT16" s="146"/>
      <c r="AU16" s="146"/>
      <c r="AV16" s="146"/>
      <c r="AW16" s="146"/>
      <c r="AX16" s="146"/>
      <c r="AY16" s="147"/>
      <c r="AZ16" s="26">
        <f>MAX(K81:K84)</f>
        <v>0</v>
      </c>
      <c r="BA16" s="138" t="str">
        <f>IF(AZ16=0,"Ei arvioitu",IF(AZ16=1,"Ei vaikutuksia",IF(AZ16=2,"Jonkin verran",IF(AZ16=3,"Merkittävät",IF(AZ16=4,"Kohtuuttomat",IF(AZ16=5,"Sietämättömät","Täytä arvo 1-5"))))))</f>
        <v>Ei arvioitu</v>
      </c>
      <c r="BB16" s="138"/>
      <c r="BC16" s="138"/>
      <c r="BD16" s="8"/>
      <c r="BQ16" s="7"/>
      <c r="CY16" s="87"/>
      <c r="CZ16" s="87"/>
      <c r="DA16" s="87"/>
      <c r="DB16" s="87"/>
      <c r="DC16" s="87"/>
      <c r="DD16" s="87"/>
      <c r="DE16" s="105"/>
      <c r="DF16" s="105"/>
      <c r="DG16" s="105"/>
      <c r="DH16" s="105"/>
      <c r="DI16" s="105"/>
      <c r="DJ16" s="105"/>
      <c r="DK16" s="105"/>
      <c r="DL16" s="87"/>
      <c r="DM16" s="87"/>
      <c r="DN16" s="87"/>
      <c r="DO16" s="87"/>
      <c r="DP16" s="87"/>
      <c r="DQ16" s="87"/>
      <c r="DR16" s="87"/>
    </row>
    <row r="17" spans="2:122" ht="15" customHeight="1" thickBot="1" x14ac:dyDescent="0.3">
      <c r="B17" s="1"/>
      <c r="C17" s="8"/>
      <c r="D17" s="8"/>
      <c r="E17" s="8"/>
      <c r="F17" s="8"/>
      <c r="G17" s="8"/>
      <c r="H17" s="8"/>
      <c r="I17" s="8"/>
      <c r="J17" s="8"/>
      <c r="K17" s="8"/>
      <c r="L17" s="8"/>
      <c r="M17" s="8"/>
      <c r="N17" s="8"/>
      <c r="O17" s="8"/>
      <c r="P17" s="8"/>
      <c r="Q17" s="8"/>
      <c r="R17" s="8"/>
      <c r="S17" s="8"/>
      <c r="T17" s="8"/>
      <c r="U17" s="8"/>
      <c r="V17" s="8"/>
      <c r="W17" s="8"/>
      <c r="X17" s="8"/>
      <c r="Y17" s="8"/>
      <c r="Z17" s="8"/>
      <c r="AA17" s="7"/>
      <c r="AD17" s="341" t="s">
        <v>166</v>
      </c>
      <c r="AE17" s="341"/>
      <c r="AF17" s="341"/>
      <c r="AG17" s="341"/>
      <c r="AH17" s="341"/>
      <c r="AI17" s="341"/>
      <c r="AJ17" s="341"/>
      <c r="AK17" s="341"/>
      <c r="AL17" s="341"/>
      <c r="AM17" s="341"/>
      <c r="AN17" s="341"/>
      <c r="AO17" s="341"/>
      <c r="AR17" s="1"/>
      <c r="AS17" s="146" t="s">
        <v>160</v>
      </c>
      <c r="AT17" s="146"/>
      <c r="AU17" s="146"/>
      <c r="AV17" s="146"/>
      <c r="AW17" s="146"/>
      <c r="AX17" s="146"/>
      <c r="AY17" s="147"/>
      <c r="AZ17" s="26">
        <f>MAX(O81:O84)</f>
        <v>0</v>
      </c>
      <c r="BA17" s="138" t="str">
        <f>IF(AZ17=0,"Ei arvioitu",IF(AZ17=1,"Ei vaikutuksia",IF(AZ17=2,"Jonkin verran",IF(AZ17=3,"Merkittävät",IF(AZ17=4,"Kohtuuttomat",IF(AZ17=5,"Sietämättömät","Täytä arvo 1-5"))))))</f>
        <v>Ei arvioitu</v>
      </c>
      <c r="BB17" s="138"/>
      <c r="BC17" s="138"/>
      <c r="BD17" s="8"/>
      <c r="BQ17" s="7"/>
      <c r="CY17" s="87"/>
      <c r="CZ17" s="87"/>
      <c r="DA17" s="87"/>
      <c r="DB17" s="87"/>
      <c r="DC17" s="87"/>
      <c r="DD17" s="87"/>
      <c r="DE17" s="105"/>
      <c r="DF17" s="105"/>
      <c r="DG17" s="105"/>
      <c r="DH17" s="105"/>
      <c r="DI17" s="105"/>
      <c r="DJ17" s="105"/>
      <c r="DK17" s="105"/>
      <c r="DL17" s="87"/>
      <c r="DM17" s="87"/>
      <c r="DN17" s="87"/>
      <c r="DO17" s="87"/>
      <c r="DP17" s="87"/>
      <c r="DQ17" s="87"/>
      <c r="DR17" s="87"/>
    </row>
    <row r="18" spans="2:122" ht="15" customHeight="1" x14ac:dyDescent="0.25">
      <c r="B18" s="1"/>
      <c r="C18" s="319" t="s">
        <v>230</v>
      </c>
      <c r="D18" s="218"/>
      <c r="E18" s="218"/>
      <c r="F18" s="218"/>
      <c r="G18" s="218"/>
      <c r="H18" s="218"/>
      <c r="I18" s="218"/>
      <c r="J18" s="218"/>
      <c r="K18" s="218"/>
      <c r="L18" s="218"/>
      <c r="M18" s="219"/>
      <c r="N18" s="8"/>
      <c r="O18" s="319" t="s">
        <v>228</v>
      </c>
      <c r="P18" s="218"/>
      <c r="Q18" s="218"/>
      <c r="R18" s="218"/>
      <c r="S18" s="218"/>
      <c r="T18" s="218"/>
      <c r="U18" s="218"/>
      <c r="V18" s="218"/>
      <c r="W18" s="218"/>
      <c r="X18" s="218"/>
      <c r="Y18" s="218"/>
      <c r="Z18" s="219"/>
      <c r="AA18" s="7"/>
      <c r="AD18" s="341"/>
      <c r="AE18" s="341"/>
      <c r="AF18" s="341"/>
      <c r="AG18" s="341"/>
      <c r="AH18" s="341"/>
      <c r="AI18" s="341"/>
      <c r="AJ18" s="341"/>
      <c r="AK18" s="341"/>
      <c r="AL18" s="341"/>
      <c r="AM18" s="341"/>
      <c r="AN18" s="341"/>
      <c r="AO18" s="341"/>
      <c r="AR18" s="1"/>
      <c r="AS18" s="146" t="s">
        <v>161</v>
      </c>
      <c r="AT18" s="146"/>
      <c r="AU18" s="146"/>
      <c r="AV18" s="146"/>
      <c r="AW18" s="146"/>
      <c r="AX18" s="146"/>
      <c r="AY18" s="147"/>
      <c r="AZ18" s="26">
        <f>MAX(S81:S84)</f>
        <v>0</v>
      </c>
      <c r="BA18" s="138" t="str">
        <f>IF(AZ18=0,"Ei arvioitu",IF(AZ18=1,"Ei vaikutuksia",IF(AZ18=2,"Jonkin verran",IF(AZ18=3,"Merkittävät",IF(AZ18=4,"Kohtuuttomat",IF(AZ18=5,"Sietämättömät","Täytä arvo 1-5"))))))</f>
        <v>Ei arvioitu</v>
      </c>
      <c r="BB18" s="138"/>
      <c r="BC18" s="138"/>
      <c r="BD18" s="8"/>
      <c r="BQ18" s="7"/>
      <c r="CY18" s="87"/>
      <c r="CZ18" s="87"/>
      <c r="DA18" s="87"/>
      <c r="DB18" s="87"/>
      <c r="DC18" s="87"/>
      <c r="DD18" s="87"/>
      <c r="DE18" s="105"/>
      <c r="DF18" s="87"/>
      <c r="DG18" s="87"/>
      <c r="DH18" s="87"/>
      <c r="DI18" s="87"/>
      <c r="DJ18" s="87"/>
      <c r="DK18" s="87"/>
      <c r="DL18" s="87"/>
      <c r="DM18" s="87"/>
      <c r="DN18" s="87"/>
      <c r="DO18" s="87"/>
      <c r="DP18" s="87"/>
      <c r="DQ18" s="87"/>
      <c r="DR18" s="87"/>
    </row>
    <row r="19" spans="2:122" ht="15" customHeight="1" x14ac:dyDescent="0.25">
      <c r="B19" s="1"/>
      <c r="C19" s="322" t="s">
        <v>28</v>
      </c>
      <c r="D19" s="315"/>
      <c r="E19" s="315"/>
      <c r="F19" s="315"/>
      <c r="G19" s="315" t="s">
        <v>23</v>
      </c>
      <c r="H19" s="315"/>
      <c r="I19" s="315"/>
      <c r="J19" s="315"/>
      <c r="K19" s="315" t="s">
        <v>27</v>
      </c>
      <c r="L19" s="315"/>
      <c r="M19" s="316"/>
      <c r="N19" s="8"/>
      <c r="O19" s="41" t="s">
        <v>170</v>
      </c>
      <c r="P19" s="317" t="s">
        <v>171</v>
      </c>
      <c r="Q19" s="317"/>
      <c r="R19" s="317"/>
      <c r="S19" s="315" t="s">
        <v>172</v>
      </c>
      <c r="T19" s="315"/>
      <c r="U19" s="315"/>
      <c r="V19" s="315"/>
      <c r="W19" s="315" t="s">
        <v>174</v>
      </c>
      <c r="X19" s="315"/>
      <c r="Y19" s="315"/>
      <c r="Z19" s="316"/>
      <c r="AA19" s="7"/>
      <c r="AD19" s="341"/>
      <c r="AE19" s="341"/>
      <c r="AF19" s="341"/>
      <c r="AG19" s="341"/>
      <c r="AH19" s="341"/>
      <c r="AI19" s="341"/>
      <c r="AJ19" s="341"/>
      <c r="AK19" s="341"/>
      <c r="AL19" s="341"/>
      <c r="AM19" s="341"/>
      <c r="AN19" s="341"/>
      <c r="AO19" s="341"/>
      <c r="AR19" s="1"/>
      <c r="AS19" s="136" t="str">
        <f>W80</f>
        <v>Yhteiskunnalle</v>
      </c>
      <c r="AT19" s="136"/>
      <c r="AU19" s="136"/>
      <c r="AV19" s="136"/>
      <c r="AW19" s="136"/>
      <c r="AX19" s="136"/>
      <c r="AY19" s="137"/>
      <c r="AZ19" s="26">
        <f>MAXA(W81:W84)</f>
        <v>0</v>
      </c>
      <c r="BA19" s="138" t="str">
        <f>IF(AZ19=0,"Ei arvioitu",IF(AZ19=1,"Ei vaikutuksia",IF(AZ19=2,"Jonkin verran",IF(AZ19=3,"Merkittävät",IF(AZ19=4,"Kohtuuttomat",IF(AZ19=5,"Sietämättömät","Täytä arvo 1-5"))))))</f>
        <v>Ei arvioitu</v>
      </c>
      <c r="BB19" s="138"/>
      <c r="BC19" s="138"/>
      <c r="BD19" s="8"/>
      <c r="BQ19" s="7"/>
      <c r="CY19" s="87"/>
      <c r="CZ19" s="87"/>
      <c r="DA19" s="87"/>
      <c r="DB19" s="106"/>
      <c r="DC19" s="87"/>
      <c r="DD19" s="87"/>
      <c r="DE19" s="105"/>
      <c r="DF19" s="87"/>
      <c r="DG19" s="87"/>
      <c r="DH19" s="87"/>
      <c r="DI19" s="87"/>
      <c r="DJ19" s="87"/>
      <c r="DK19" s="87"/>
      <c r="DL19" s="87"/>
      <c r="DM19" s="87"/>
      <c r="DN19" s="87"/>
      <c r="DO19" s="87"/>
      <c r="DP19" s="87"/>
      <c r="DQ19" s="87"/>
      <c r="DR19" s="87"/>
    </row>
    <row r="20" spans="2:122" ht="15" customHeight="1" x14ac:dyDescent="0.25">
      <c r="B20" s="1"/>
      <c r="C20" s="308"/>
      <c r="D20" s="216"/>
      <c r="E20" s="216"/>
      <c r="F20" s="216"/>
      <c r="G20" s="216"/>
      <c r="H20" s="216"/>
      <c r="I20" s="216"/>
      <c r="J20" s="216"/>
      <c r="K20" s="216"/>
      <c r="L20" s="216"/>
      <c r="M20" s="217"/>
      <c r="N20" s="8"/>
      <c r="O20" s="123"/>
      <c r="P20" s="309"/>
      <c r="Q20" s="274"/>
      <c r="R20" s="274"/>
      <c r="S20" s="274"/>
      <c r="T20" s="274"/>
      <c r="U20" s="274"/>
      <c r="V20" s="274"/>
      <c r="W20" s="216"/>
      <c r="X20" s="216"/>
      <c r="Y20" s="216"/>
      <c r="Z20" s="217"/>
      <c r="AA20" s="7"/>
      <c r="AD20" s="342" t="s">
        <v>166</v>
      </c>
      <c r="AE20" s="342"/>
      <c r="AF20" s="342"/>
      <c r="AG20" s="342"/>
      <c r="AH20" s="342"/>
      <c r="AI20" s="342"/>
      <c r="AJ20" s="342"/>
      <c r="AK20" s="342"/>
      <c r="AL20" s="342"/>
      <c r="AM20" s="342"/>
      <c r="AN20" s="342"/>
      <c r="AO20" s="342"/>
      <c r="AR20" s="1"/>
      <c r="BQ20" s="7"/>
      <c r="CY20" s="87"/>
      <c r="CZ20" s="87"/>
      <c r="DA20" s="105"/>
      <c r="DB20" s="107"/>
      <c r="DC20" s="87" t="s">
        <v>249</v>
      </c>
      <c r="DD20" s="87"/>
      <c r="DE20" s="87"/>
      <c r="DF20" s="87"/>
      <c r="DG20" s="87"/>
      <c r="DH20" s="87"/>
      <c r="DI20" s="87"/>
      <c r="DJ20" s="87"/>
      <c r="DK20" s="87"/>
      <c r="DL20" s="87"/>
      <c r="DM20" s="87"/>
      <c r="DN20" s="87"/>
      <c r="DO20" s="87"/>
      <c r="DP20" s="87"/>
      <c r="DQ20" s="87"/>
      <c r="DR20" s="87"/>
    </row>
    <row r="21" spans="2:122" ht="15" customHeight="1" x14ac:dyDescent="0.25">
      <c r="B21" s="1"/>
      <c r="C21" s="308"/>
      <c r="D21" s="216"/>
      <c r="E21" s="216"/>
      <c r="F21" s="216"/>
      <c r="G21" s="216"/>
      <c r="H21" s="216"/>
      <c r="I21" s="216"/>
      <c r="J21" s="216"/>
      <c r="K21" s="216"/>
      <c r="L21" s="216"/>
      <c r="M21" s="217"/>
      <c r="N21" s="8"/>
      <c r="O21" s="123"/>
      <c r="P21" s="309"/>
      <c r="Q21" s="274"/>
      <c r="R21" s="274"/>
      <c r="S21" s="274"/>
      <c r="T21" s="274"/>
      <c r="U21" s="274"/>
      <c r="V21" s="274"/>
      <c r="W21" s="216"/>
      <c r="X21" s="216"/>
      <c r="Y21" s="216"/>
      <c r="Z21" s="217"/>
      <c r="AA21" s="7"/>
      <c r="AD21" s="342"/>
      <c r="AE21" s="342"/>
      <c r="AF21" s="342"/>
      <c r="AG21" s="342"/>
      <c r="AH21" s="342"/>
      <c r="AI21" s="342"/>
      <c r="AJ21" s="342"/>
      <c r="AK21" s="342"/>
      <c r="AL21" s="342"/>
      <c r="AM21" s="342"/>
      <c r="AN21" s="342"/>
      <c r="AO21" s="342"/>
      <c r="AR21" s="1"/>
      <c r="AS21" s="141" t="s">
        <v>202</v>
      </c>
      <c r="AT21" s="141"/>
      <c r="AU21" s="141"/>
      <c r="AV21" s="141"/>
      <c r="AW21" s="141"/>
      <c r="AX21" s="141"/>
      <c r="AY21" s="141"/>
      <c r="AZ21" s="141"/>
      <c r="BA21" s="141"/>
      <c r="BB21" s="141"/>
      <c r="BC21" s="141"/>
      <c r="BD21" s="141"/>
      <c r="BF21" s="20" t="s">
        <v>244</v>
      </c>
      <c r="BG21" s="20"/>
      <c r="BQ21" s="7"/>
      <c r="CY21" s="87"/>
      <c r="CZ21" s="87"/>
      <c r="DA21" s="105"/>
      <c r="DB21" s="106" t="s">
        <v>237</v>
      </c>
      <c r="DC21" s="87">
        <f>AZ16</f>
        <v>0</v>
      </c>
      <c r="DD21" s="87"/>
      <c r="DE21" s="87"/>
      <c r="DF21" s="87"/>
      <c r="DG21" s="87"/>
      <c r="DH21" s="87"/>
      <c r="DI21" s="87"/>
      <c r="DJ21" s="87"/>
      <c r="DK21" s="87"/>
      <c r="DL21" s="87"/>
      <c r="DM21" s="87"/>
      <c r="DN21" s="87"/>
      <c r="DO21" s="87"/>
      <c r="DP21" s="87"/>
      <c r="DQ21" s="87"/>
      <c r="DR21" s="87"/>
    </row>
    <row r="22" spans="2:122" ht="15" customHeight="1" x14ac:dyDescent="0.25">
      <c r="B22" s="1"/>
      <c r="C22" s="308"/>
      <c r="D22" s="216"/>
      <c r="E22" s="216"/>
      <c r="F22" s="216"/>
      <c r="G22" s="216"/>
      <c r="H22" s="216"/>
      <c r="I22" s="216"/>
      <c r="J22" s="216"/>
      <c r="K22" s="216"/>
      <c r="L22" s="216"/>
      <c r="M22" s="217"/>
      <c r="N22" s="8"/>
      <c r="O22" s="123"/>
      <c r="P22" s="274"/>
      <c r="Q22" s="274"/>
      <c r="R22" s="274"/>
      <c r="S22" s="274"/>
      <c r="T22" s="274"/>
      <c r="U22" s="274"/>
      <c r="V22" s="274"/>
      <c r="W22" s="216"/>
      <c r="X22" s="216"/>
      <c r="Y22" s="216"/>
      <c r="Z22" s="217"/>
      <c r="AA22" s="7"/>
      <c r="AD22" s="342"/>
      <c r="AE22" s="342"/>
      <c r="AF22" s="342"/>
      <c r="AG22" s="342"/>
      <c r="AH22" s="342"/>
      <c r="AI22" s="342"/>
      <c r="AJ22" s="342"/>
      <c r="AK22" s="342"/>
      <c r="AL22" s="342"/>
      <c r="AM22" s="342"/>
      <c r="AN22" s="342"/>
      <c r="AO22" s="342"/>
      <c r="AR22" s="1"/>
      <c r="AS22" s="8"/>
      <c r="AT22" s="139" t="s">
        <v>240</v>
      </c>
      <c r="AU22" s="139"/>
      <c r="AV22" s="139"/>
      <c r="AW22" s="139"/>
      <c r="AX22" s="139"/>
      <c r="AY22" s="140"/>
      <c r="AZ22" s="26">
        <f>MAX(K81,O81,S81,W81)</f>
        <v>0</v>
      </c>
      <c r="BA22" s="138" t="str">
        <f>IF(AZ22=0,"Ei arvioitu",IF(AZ22=1,"Ei vaikutuksia",IF(AZ22=2,"Jonkin verran",IF(AZ22=3,"Merkittävät",IF(AZ22=4,"Kohtuuttomat",IF(AZ22=5,"Sietämättömät","Täytä arvo 1-5"))))))</f>
        <v>Ei arvioitu</v>
      </c>
      <c r="BB22" s="138"/>
      <c r="BC22" s="138"/>
      <c r="BD22" s="23"/>
      <c r="BF22" s="80" t="str">
        <f>IF(MAX(BK10,BK11,AZ12,AZ16,AZ23)&gt;=2,"Tarkasta/laadi jatkuvuussuunnitelmat."," ")</f>
        <v xml:space="preserve"> </v>
      </c>
      <c r="BH22" s="20"/>
      <c r="BI22" s="20"/>
      <c r="BJ22" s="20"/>
      <c r="BK22" s="20"/>
      <c r="BL22" s="20"/>
      <c r="BM22" s="20"/>
      <c r="BN22" s="20"/>
      <c r="BO22" s="20"/>
      <c r="BP22" s="20"/>
      <c r="BQ22" s="7"/>
      <c r="CY22" s="87"/>
      <c r="CZ22" s="87"/>
      <c r="DA22" s="105"/>
      <c r="DB22" s="106" t="s">
        <v>238</v>
      </c>
      <c r="DC22" s="87">
        <f>AZ17</f>
        <v>0</v>
      </c>
      <c r="DD22" s="87"/>
      <c r="DE22" s="105"/>
      <c r="DF22" s="87"/>
      <c r="DG22" s="87"/>
      <c r="DH22" s="87"/>
      <c r="DI22" s="87"/>
      <c r="DJ22" s="87"/>
      <c r="DK22" s="87"/>
      <c r="DL22" s="87"/>
      <c r="DM22" s="87"/>
      <c r="DN22" s="87"/>
      <c r="DO22" s="87"/>
      <c r="DP22" s="87"/>
      <c r="DQ22" s="87"/>
      <c r="DR22" s="87"/>
    </row>
    <row r="23" spans="2:122" ht="15" customHeight="1" x14ac:dyDescent="0.25">
      <c r="B23" s="1"/>
      <c r="C23" s="308"/>
      <c r="D23" s="216"/>
      <c r="E23" s="216"/>
      <c r="F23" s="216"/>
      <c r="G23" s="216"/>
      <c r="H23" s="216"/>
      <c r="I23" s="216"/>
      <c r="J23" s="216"/>
      <c r="K23" s="216"/>
      <c r="L23" s="216"/>
      <c r="M23" s="217"/>
      <c r="N23" s="8"/>
      <c r="O23" s="123"/>
      <c r="P23" s="274"/>
      <c r="Q23" s="274"/>
      <c r="R23" s="274"/>
      <c r="S23" s="274"/>
      <c r="T23" s="274"/>
      <c r="U23" s="274"/>
      <c r="V23" s="274"/>
      <c r="W23" s="216"/>
      <c r="X23" s="216"/>
      <c r="Y23" s="216"/>
      <c r="Z23" s="217"/>
      <c r="AA23" s="7"/>
      <c r="AD23" s="343" t="s">
        <v>166</v>
      </c>
      <c r="AE23" s="343"/>
      <c r="AF23" s="343"/>
      <c r="AG23" s="343"/>
      <c r="AH23" s="343"/>
      <c r="AI23" s="343"/>
      <c r="AJ23" s="343"/>
      <c r="AK23" s="343"/>
      <c r="AL23" s="343"/>
      <c r="AM23" s="343"/>
      <c r="AN23" s="343"/>
      <c r="AO23" s="343"/>
      <c r="AR23" s="1"/>
      <c r="AS23" s="19"/>
      <c r="AT23" s="139" t="s">
        <v>242</v>
      </c>
      <c r="AU23" s="139"/>
      <c r="AV23" s="139"/>
      <c r="AW23" s="139"/>
      <c r="AX23" s="139"/>
      <c r="AY23" s="140"/>
      <c r="AZ23" s="26">
        <f>MAX(K82,O82,S82,W82)</f>
        <v>0</v>
      </c>
      <c r="BA23" s="138" t="str">
        <f>IF(AZ23=0,"Ei arvioitu",IF(AZ23=1,"Ei vaikutuksia",IF(AZ23=2,"Jonkin verran",IF(AZ23=3,"Merkittävät",IF(AZ23=4,"Kohtuuttomat",IF(AZ23=5,"Sietämättömät","Täytä arvo 1-5"))))))</f>
        <v>Ei arvioitu</v>
      </c>
      <c r="BB23" s="138"/>
      <c r="BC23" s="138"/>
      <c r="BD23" s="19"/>
      <c r="BF23" s="80" t="str">
        <f>IF(BK11&lt;1,"Arvioi ICT-varautumisen tarpeet.",IF(BK11=1,"Arvioinnin kohteen saatavuus ei ole kriittinen.",IF(BK11&gt;1,"Tarkista valmiuslain ja YTS:n velvoitteet.")))</f>
        <v>Arvioi ICT-varautumisen tarpeet.</v>
      </c>
      <c r="BQ23" s="7"/>
      <c r="CY23" s="87"/>
      <c r="CZ23" s="87"/>
      <c r="DA23" s="87"/>
      <c r="DB23" s="106" t="s">
        <v>236</v>
      </c>
      <c r="DC23" s="87">
        <f>AZ18</f>
        <v>0</v>
      </c>
      <c r="DD23" s="87"/>
      <c r="DE23" s="105"/>
      <c r="DF23" s="87"/>
      <c r="DG23" s="87"/>
      <c r="DH23" s="87"/>
      <c r="DI23" s="87"/>
      <c r="DJ23" s="87"/>
      <c r="DK23" s="87"/>
      <c r="DL23" s="87"/>
      <c r="DM23" s="87"/>
      <c r="DN23" s="87"/>
      <c r="DO23" s="87"/>
      <c r="DP23" s="87"/>
      <c r="DQ23" s="87"/>
      <c r="DR23" s="87"/>
    </row>
    <row r="24" spans="2:122" ht="15" customHeight="1" x14ac:dyDescent="0.25">
      <c r="B24" s="1"/>
      <c r="C24" s="308"/>
      <c r="D24" s="216"/>
      <c r="E24" s="216"/>
      <c r="F24" s="216"/>
      <c r="G24" s="216"/>
      <c r="H24" s="216"/>
      <c r="I24" s="216"/>
      <c r="J24" s="216"/>
      <c r="K24" s="216"/>
      <c r="L24" s="216"/>
      <c r="M24" s="217"/>
      <c r="N24" s="8"/>
      <c r="O24" s="123"/>
      <c r="P24" s="274"/>
      <c r="Q24" s="274"/>
      <c r="R24" s="274"/>
      <c r="S24" s="274"/>
      <c r="T24" s="274"/>
      <c r="U24" s="274"/>
      <c r="V24" s="274"/>
      <c r="W24" s="216"/>
      <c r="X24" s="216"/>
      <c r="Y24" s="216"/>
      <c r="Z24" s="217"/>
      <c r="AA24" s="7"/>
      <c r="AD24" s="343"/>
      <c r="AE24" s="343"/>
      <c r="AF24" s="343"/>
      <c r="AG24" s="343"/>
      <c r="AH24" s="343"/>
      <c r="AI24" s="343"/>
      <c r="AJ24" s="343"/>
      <c r="AK24" s="343"/>
      <c r="AL24" s="343"/>
      <c r="AM24" s="343"/>
      <c r="AN24" s="343"/>
      <c r="AO24" s="343"/>
      <c r="AR24" s="1"/>
      <c r="AS24" s="19"/>
      <c r="AT24" s="139" t="s">
        <v>241</v>
      </c>
      <c r="AU24" s="139"/>
      <c r="AV24" s="139"/>
      <c r="AW24" s="139"/>
      <c r="AX24" s="139"/>
      <c r="AY24" s="140"/>
      <c r="AZ24" s="26">
        <f>MAX(K83,O83,S83,W83)</f>
        <v>0</v>
      </c>
      <c r="BA24" s="138" t="str">
        <f>IF(AZ24=0,"Ei arvioitu",IF(AZ24=1,"Ei vaikutuksia",IF(AZ24=2,"Jonkin verran",IF(AZ24=3,"Merkittävät",IF(AZ24=4,"Kohtuuttomat",IF(AZ24=5,"Sietämättömät","Täytä arvo 1-5"))))))</f>
        <v>Ei arvioitu</v>
      </c>
      <c r="BB24" s="138"/>
      <c r="BC24" s="138"/>
      <c r="BD24" s="19"/>
      <c r="BF24" s="80" t="str">
        <f>IF(BK12=6,"Varmista palvelutason riittävyys.",IF(BK12&gt;1,"Tarkista palvelusopimuksen ajantasaisuus."," "))</f>
        <v xml:space="preserve"> </v>
      </c>
      <c r="BQ24" s="7"/>
      <c r="CY24" s="87"/>
      <c r="CZ24" s="87"/>
      <c r="DA24" s="87"/>
      <c r="DB24" s="106" t="s">
        <v>239</v>
      </c>
      <c r="DC24" s="87">
        <f>AZ19</f>
        <v>0</v>
      </c>
      <c r="DD24" s="87"/>
      <c r="DE24" s="105"/>
      <c r="DF24" s="87"/>
      <c r="DG24" s="87"/>
      <c r="DH24" s="87"/>
      <c r="DI24" s="87"/>
      <c r="DJ24" s="87"/>
      <c r="DK24" s="87"/>
      <c r="DL24" s="87"/>
      <c r="DM24" s="87"/>
      <c r="DN24" s="87"/>
      <c r="DO24" s="87"/>
      <c r="DP24" s="87"/>
      <c r="DQ24" s="87"/>
      <c r="DR24" s="87"/>
    </row>
    <row r="25" spans="2:122" ht="15" customHeight="1" x14ac:dyDescent="0.25">
      <c r="B25" s="1"/>
      <c r="C25" s="308"/>
      <c r="D25" s="216"/>
      <c r="E25" s="216"/>
      <c r="F25" s="216"/>
      <c r="G25" s="216"/>
      <c r="H25" s="216"/>
      <c r="I25" s="216"/>
      <c r="J25" s="216"/>
      <c r="K25" s="216"/>
      <c r="L25" s="216"/>
      <c r="M25" s="217"/>
      <c r="N25" s="8"/>
      <c r="O25" s="123"/>
      <c r="P25" s="274"/>
      <c r="Q25" s="274"/>
      <c r="R25" s="274"/>
      <c r="S25" s="274"/>
      <c r="T25" s="274"/>
      <c r="U25" s="274"/>
      <c r="V25" s="274"/>
      <c r="W25" s="216"/>
      <c r="X25" s="216"/>
      <c r="Y25" s="216"/>
      <c r="Z25" s="217"/>
      <c r="AA25" s="7"/>
      <c r="AD25" s="343"/>
      <c r="AE25" s="343"/>
      <c r="AF25" s="343"/>
      <c r="AG25" s="343"/>
      <c r="AH25" s="343"/>
      <c r="AI25" s="343"/>
      <c r="AJ25" s="343"/>
      <c r="AK25" s="343"/>
      <c r="AL25" s="343"/>
      <c r="AM25" s="343"/>
      <c r="AN25" s="343"/>
      <c r="AO25" s="343"/>
      <c r="AR25" s="1"/>
      <c r="AS25" s="19"/>
      <c r="AT25" s="139" t="s">
        <v>153</v>
      </c>
      <c r="AU25" s="139"/>
      <c r="AV25" s="139"/>
      <c r="AW25" s="139"/>
      <c r="AX25" s="139"/>
      <c r="AY25" s="140"/>
      <c r="AZ25" s="26">
        <f>MAX(K84,O84,S84,W84)</f>
        <v>0</v>
      </c>
      <c r="BA25" s="138" t="str">
        <f>IF(AZ25=0,"Ei arvioitu",IF(AZ25=1,"Ei vaikutuksia",IF(AZ25=2,"Jonkin verran",IF(AZ25=3,"Merkittävät",IF(AZ25=4,"Kohtuuttomat",IF(AZ25=5,"Sietämättömät","Täytä arvo 1-5"))))))</f>
        <v>Ei arvioitu</v>
      </c>
      <c r="BB25" s="138"/>
      <c r="BC25" s="138"/>
      <c r="BD25" s="19"/>
      <c r="BQ25" s="7"/>
      <c r="CY25" s="87"/>
      <c r="CZ25" s="87"/>
      <c r="DA25" s="87"/>
      <c r="DB25" s="87"/>
      <c r="DC25" s="87"/>
      <c r="DD25" s="87"/>
      <c r="DE25" s="87"/>
      <c r="DF25" s="87"/>
      <c r="DG25" s="87"/>
      <c r="DH25" s="87"/>
      <c r="DI25" s="87"/>
      <c r="DJ25" s="87"/>
      <c r="DK25" s="87"/>
      <c r="DL25" s="87"/>
      <c r="DM25" s="87"/>
      <c r="DN25" s="87"/>
      <c r="DO25" s="87"/>
      <c r="DP25" s="87"/>
      <c r="DQ25" s="87"/>
      <c r="DR25" s="87"/>
    </row>
    <row r="26" spans="2:122" ht="15" customHeight="1" thickBot="1" x14ac:dyDescent="0.3">
      <c r="B26" s="1"/>
      <c r="C26" s="308"/>
      <c r="D26" s="216"/>
      <c r="E26" s="216"/>
      <c r="F26" s="216"/>
      <c r="G26" s="216"/>
      <c r="H26" s="216"/>
      <c r="I26" s="216"/>
      <c r="J26" s="216"/>
      <c r="K26" s="216"/>
      <c r="L26" s="216"/>
      <c r="M26" s="217"/>
      <c r="N26" s="8"/>
      <c r="O26" s="123"/>
      <c r="P26" s="274"/>
      <c r="Q26" s="274"/>
      <c r="R26" s="274"/>
      <c r="S26" s="274"/>
      <c r="T26" s="274"/>
      <c r="U26" s="274"/>
      <c r="V26" s="274"/>
      <c r="W26" s="216"/>
      <c r="X26" s="216"/>
      <c r="Y26" s="216"/>
      <c r="Z26" s="217"/>
      <c r="AA26" s="7"/>
      <c r="AD26" s="339" t="s">
        <v>166</v>
      </c>
      <c r="AE26" s="339"/>
      <c r="AF26" s="339"/>
      <c r="AG26" s="339"/>
      <c r="AH26" s="339"/>
      <c r="AI26" s="339"/>
      <c r="AJ26" s="339"/>
      <c r="AK26" s="339"/>
      <c r="AL26" s="339"/>
      <c r="AM26" s="339"/>
      <c r="AN26" s="339"/>
      <c r="AO26" s="339"/>
      <c r="AR26" s="2"/>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2"/>
      <c r="CY26" s="87"/>
      <c r="CZ26" s="87"/>
      <c r="DA26" s="87"/>
      <c r="DB26" s="87"/>
      <c r="DC26" s="87"/>
      <c r="DD26" s="87"/>
      <c r="DE26" s="87"/>
      <c r="DF26" s="87"/>
      <c r="DG26" s="87"/>
      <c r="DH26" s="87"/>
      <c r="DI26" s="87"/>
      <c r="DJ26" s="87"/>
      <c r="DK26" s="87"/>
      <c r="DL26" s="87"/>
      <c r="DM26" s="87"/>
      <c r="DN26" s="87"/>
      <c r="DO26" s="87"/>
      <c r="DP26" s="87"/>
      <c r="DQ26" s="87"/>
      <c r="DR26" s="87"/>
    </row>
    <row r="27" spans="2:122" ht="15" customHeight="1" thickBot="1" x14ac:dyDescent="0.3">
      <c r="B27" s="1"/>
      <c r="C27" s="308"/>
      <c r="D27" s="216"/>
      <c r="E27" s="216"/>
      <c r="F27" s="216"/>
      <c r="G27" s="216"/>
      <c r="H27" s="216"/>
      <c r="I27" s="216"/>
      <c r="J27" s="216"/>
      <c r="K27" s="216"/>
      <c r="L27" s="216"/>
      <c r="M27" s="217"/>
      <c r="N27" s="8"/>
      <c r="O27" s="123"/>
      <c r="P27" s="274"/>
      <c r="Q27" s="274"/>
      <c r="R27" s="274"/>
      <c r="S27" s="274"/>
      <c r="T27" s="274"/>
      <c r="U27" s="274"/>
      <c r="V27" s="274"/>
      <c r="W27" s="216"/>
      <c r="X27" s="216"/>
      <c r="Y27" s="216"/>
      <c r="Z27" s="217"/>
      <c r="AA27" s="7"/>
      <c r="AD27" s="339"/>
      <c r="AE27" s="339"/>
      <c r="AF27" s="339"/>
      <c r="AG27" s="339"/>
      <c r="AH27" s="339"/>
      <c r="AI27" s="339"/>
      <c r="AJ27" s="339"/>
      <c r="AK27" s="339"/>
      <c r="AL27" s="339"/>
      <c r="AM27" s="339"/>
      <c r="AN27" s="339"/>
      <c r="AO27" s="339"/>
      <c r="AR27" s="1"/>
      <c r="BQ27" s="7"/>
      <c r="CY27" s="87"/>
      <c r="CZ27" s="87"/>
      <c r="DA27" s="87"/>
      <c r="DB27" s="87"/>
      <c r="DC27" s="87"/>
      <c r="DD27" s="87"/>
      <c r="DE27" s="87"/>
      <c r="DF27" s="87"/>
      <c r="DG27" s="87"/>
      <c r="DH27" s="87"/>
      <c r="DI27" s="87"/>
      <c r="DJ27" s="87"/>
      <c r="DK27" s="87"/>
      <c r="DL27" s="87"/>
      <c r="DM27" s="87"/>
      <c r="DN27" s="87"/>
      <c r="DO27" s="87"/>
      <c r="DP27" s="87"/>
      <c r="DQ27" s="87"/>
      <c r="DR27" s="87"/>
    </row>
    <row r="28" spans="2:122" ht="15" customHeight="1" x14ac:dyDescent="0.25">
      <c r="B28" s="1"/>
      <c r="C28" s="308"/>
      <c r="D28" s="216"/>
      <c r="E28" s="216"/>
      <c r="F28" s="216"/>
      <c r="G28" s="216"/>
      <c r="H28" s="216"/>
      <c r="I28" s="216"/>
      <c r="J28" s="216"/>
      <c r="K28" s="216"/>
      <c r="L28" s="216"/>
      <c r="M28" s="217"/>
      <c r="N28" s="8"/>
      <c r="O28" s="123"/>
      <c r="P28" s="274"/>
      <c r="Q28" s="274"/>
      <c r="R28" s="274"/>
      <c r="S28" s="274"/>
      <c r="T28" s="274"/>
      <c r="U28" s="274"/>
      <c r="V28" s="274"/>
      <c r="W28" s="216"/>
      <c r="X28" s="216"/>
      <c r="Y28" s="216"/>
      <c r="Z28" s="217"/>
      <c r="AA28" s="7"/>
      <c r="AD28" s="339"/>
      <c r="AE28" s="339"/>
      <c r="AF28" s="339"/>
      <c r="AG28" s="339"/>
      <c r="AH28" s="339"/>
      <c r="AI28" s="339"/>
      <c r="AJ28" s="339"/>
      <c r="AK28" s="339"/>
      <c r="AL28" s="339"/>
      <c r="AM28" s="339"/>
      <c r="AN28" s="339"/>
      <c r="AO28" s="339"/>
      <c r="AR28" s="1"/>
      <c r="AS28" s="127" t="s">
        <v>232</v>
      </c>
      <c r="AT28" s="128"/>
      <c r="AU28" s="128"/>
      <c r="AV28" s="128"/>
      <c r="AW28" s="128"/>
      <c r="AX28" s="128"/>
      <c r="AY28" s="128"/>
      <c r="AZ28" s="128"/>
      <c r="BA28" s="128"/>
      <c r="BB28" s="128"/>
      <c r="BC28" s="128"/>
      <c r="BD28" s="128"/>
      <c r="BE28" s="128"/>
      <c r="BF28" s="128"/>
      <c r="BG28" s="128"/>
      <c r="BH28" s="128"/>
      <c r="BI28" s="128"/>
      <c r="BJ28" s="128"/>
      <c r="BK28" s="131">
        <f>S16</f>
        <v>0</v>
      </c>
      <c r="BL28" s="132"/>
      <c r="BM28" s="132"/>
      <c r="BN28" s="132"/>
      <c r="BO28" s="132"/>
      <c r="BP28" s="133"/>
      <c r="BQ28" s="7"/>
      <c r="CY28" s="87"/>
      <c r="CZ28" s="87"/>
      <c r="DA28" s="89"/>
      <c r="DB28" s="89"/>
      <c r="DC28" s="89"/>
      <c r="DD28" s="89"/>
      <c r="DE28" s="89"/>
      <c r="DF28" s="89"/>
      <c r="DG28" s="89"/>
      <c r="DH28" s="89"/>
      <c r="DI28" s="89"/>
      <c r="DJ28" s="89"/>
      <c r="DK28" s="89"/>
      <c r="DL28" s="89"/>
      <c r="DM28" s="89"/>
      <c r="DN28" s="89"/>
      <c r="DO28" s="87"/>
      <c r="DP28" s="87"/>
      <c r="DQ28" s="87"/>
      <c r="DR28" s="87"/>
    </row>
    <row r="29" spans="2:122" ht="15" customHeight="1" thickBot="1" x14ac:dyDescent="0.3">
      <c r="B29" s="1"/>
      <c r="C29" s="310"/>
      <c r="D29" s="205"/>
      <c r="E29" s="205"/>
      <c r="F29" s="205"/>
      <c r="G29" s="205"/>
      <c r="H29" s="205"/>
      <c r="I29" s="205"/>
      <c r="J29" s="205"/>
      <c r="K29" s="205"/>
      <c r="L29" s="205"/>
      <c r="M29" s="206"/>
      <c r="N29" s="8"/>
      <c r="O29" s="124"/>
      <c r="P29" s="276"/>
      <c r="Q29" s="276"/>
      <c r="R29" s="276"/>
      <c r="S29" s="276"/>
      <c r="T29" s="276"/>
      <c r="U29" s="276"/>
      <c r="V29" s="276"/>
      <c r="W29" s="205"/>
      <c r="X29" s="205"/>
      <c r="Y29" s="205"/>
      <c r="Z29" s="206"/>
      <c r="AA29" s="7"/>
      <c r="AD29" s="340" t="s">
        <v>166</v>
      </c>
      <c r="AE29" s="340"/>
      <c r="AF29" s="340"/>
      <c r="AG29" s="340"/>
      <c r="AH29" s="340"/>
      <c r="AI29" s="340"/>
      <c r="AJ29" s="340"/>
      <c r="AK29" s="340"/>
      <c r="AL29" s="340"/>
      <c r="AM29" s="340"/>
      <c r="AN29" s="340"/>
      <c r="AO29" s="340"/>
      <c r="AR29" s="1"/>
      <c r="AS29" s="129"/>
      <c r="AT29" s="130"/>
      <c r="AU29" s="130"/>
      <c r="AV29" s="130"/>
      <c r="AW29" s="130"/>
      <c r="AX29" s="130"/>
      <c r="AY29" s="130"/>
      <c r="AZ29" s="130"/>
      <c r="BA29" s="130"/>
      <c r="BB29" s="130"/>
      <c r="BC29" s="130"/>
      <c r="BD29" s="130"/>
      <c r="BE29" s="130"/>
      <c r="BF29" s="130"/>
      <c r="BG29" s="130"/>
      <c r="BH29" s="130"/>
      <c r="BI29" s="130"/>
      <c r="BJ29" s="130"/>
      <c r="BK29" s="134"/>
      <c r="BL29" s="134"/>
      <c r="BM29" s="134"/>
      <c r="BN29" s="134"/>
      <c r="BO29" s="134"/>
      <c r="BP29" s="135"/>
      <c r="BQ29" s="7"/>
      <c r="CY29" s="87"/>
      <c r="CZ29" s="87"/>
      <c r="DA29" s="87"/>
      <c r="DB29" s="87"/>
      <c r="DC29" s="87"/>
      <c r="DD29" s="87"/>
      <c r="DE29" s="87"/>
      <c r="DF29" s="87"/>
      <c r="DG29" s="87"/>
      <c r="DH29" s="87"/>
      <c r="DI29" s="87"/>
      <c r="DJ29" s="87"/>
      <c r="DK29" s="87"/>
      <c r="DL29" s="87"/>
      <c r="DM29" s="87"/>
      <c r="DN29" s="89"/>
      <c r="DO29" s="87"/>
      <c r="DP29" s="87"/>
      <c r="DQ29" s="87"/>
      <c r="DR29" s="87"/>
    </row>
    <row r="30" spans="2:122" ht="15" customHeight="1" thickBot="1" x14ac:dyDescent="0.3">
      <c r="B30" s="2"/>
      <c r="C30" s="11"/>
      <c r="D30" s="11"/>
      <c r="E30" s="11"/>
      <c r="F30" s="11"/>
      <c r="G30" s="11"/>
      <c r="H30" s="11"/>
      <c r="I30" s="11"/>
      <c r="J30" s="11"/>
      <c r="K30" s="11"/>
      <c r="L30" s="11"/>
      <c r="M30" s="11"/>
      <c r="N30" s="11"/>
      <c r="O30" s="11"/>
      <c r="P30" s="11"/>
      <c r="Q30" s="11"/>
      <c r="R30" s="11"/>
      <c r="S30" s="11"/>
      <c r="T30" s="11"/>
      <c r="U30" s="11"/>
      <c r="V30" s="11"/>
      <c r="W30" s="11"/>
      <c r="X30" s="11"/>
      <c r="Y30" s="11"/>
      <c r="Z30" s="11"/>
      <c r="AA30" s="12"/>
      <c r="AD30" s="340"/>
      <c r="AE30" s="340"/>
      <c r="AF30" s="340"/>
      <c r="AG30" s="340"/>
      <c r="AH30" s="340"/>
      <c r="AI30" s="340"/>
      <c r="AJ30" s="340"/>
      <c r="AK30" s="340"/>
      <c r="AL30" s="340"/>
      <c r="AM30" s="340"/>
      <c r="AN30" s="340"/>
      <c r="AO30" s="340"/>
      <c r="AR30" s="1"/>
      <c r="AS30" s="8"/>
      <c r="AT30" s="8"/>
      <c r="AU30" s="8"/>
      <c r="AV30" s="8"/>
      <c r="AW30" s="8"/>
      <c r="AX30" s="8"/>
      <c r="AY30" s="8"/>
      <c r="AZ30" s="8"/>
      <c r="BA30" s="8"/>
      <c r="BB30" s="8"/>
      <c r="BC30" s="8"/>
      <c r="BD30" s="8"/>
      <c r="BE30" s="8"/>
      <c r="BF30" s="8"/>
      <c r="BG30" s="8"/>
      <c r="BH30" s="8"/>
      <c r="BI30" s="8"/>
      <c r="BJ30" s="8"/>
      <c r="BK30" s="8"/>
      <c r="BL30" s="8"/>
      <c r="BM30" s="8"/>
      <c r="BN30" s="8"/>
      <c r="BO30" s="8"/>
      <c r="BP30" s="8"/>
      <c r="BQ30" s="7"/>
      <c r="CY30" s="87"/>
      <c r="CZ30" s="87"/>
      <c r="DA30" s="87"/>
      <c r="DB30" s="87"/>
      <c r="DC30" s="87"/>
      <c r="DD30" s="87"/>
      <c r="DE30" s="87"/>
      <c r="DF30" s="87"/>
      <c r="DG30" s="87"/>
      <c r="DH30" s="87"/>
      <c r="DI30" s="87"/>
      <c r="DJ30" s="87"/>
      <c r="DK30" s="87"/>
      <c r="DL30" s="87"/>
      <c r="DM30" s="87"/>
      <c r="DN30" s="89"/>
      <c r="DO30" s="87"/>
      <c r="DP30" s="87"/>
      <c r="DQ30" s="87"/>
      <c r="DR30" s="87"/>
    </row>
    <row r="31" spans="2:122" ht="15" customHeight="1" x14ac:dyDescent="0.3">
      <c r="B31" s="4"/>
      <c r="C31" s="17"/>
      <c r="D31" s="48"/>
      <c r="E31" s="48"/>
      <c r="F31" s="48"/>
      <c r="G31" s="48"/>
      <c r="H31" s="48"/>
      <c r="I31" s="48"/>
      <c r="J31" s="48"/>
      <c r="K31" s="48"/>
      <c r="L31" s="48"/>
      <c r="M31" s="48"/>
      <c r="N31" s="48"/>
      <c r="O31" s="48"/>
      <c r="P31" s="48"/>
      <c r="Q31" s="48"/>
      <c r="R31" s="48"/>
      <c r="S31" s="48"/>
      <c r="T31" s="48"/>
      <c r="U31" s="48"/>
      <c r="V31" s="48"/>
      <c r="W31" s="48"/>
      <c r="X31" s="48"/>
      <c r="Y31" s="48"/>
      <c r="Z31" s="48"/>
      <c r="AA31" s="49"/>
      <c r="AD31" s="340"/>
      <c r="AE31" s="340"/>
      <c r="AF31" s="340"/>
      <c r="AG31" s="340"/>
      <c r="AH31" s="340"/>
      <c r="AI31" s="340"/>
      <c r="AJ31" s="340"/>
      <c r="AK31" s="340"/>
      <c r="AL31" s="340"/>
      <c r="AM31" s="340"/>
      <c r="AN31" s="340"/>
      <c r="AO31" s="340"/>
      <c r="AR31" s="1"/>
      <c r="AS31" s="318" t="str">
        <f>C6</f>
        <v>BIA-analyysin/-arvioinnin tiedot kirjataan tähän lomakkeeseen. Yhteenveto sekä yksityiskohtainen raportti voidaan tulostaa eri välilehdeltä.</v>
      </c>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7"/>
      <c r="CY31" s="87"/>
      <c r="CZ31" s="87"/>
      <c r="DA31" s="87"/>
      <c r="DB31" s="87"/>
      <c r="DC31" s="87"/>
      <c r="DD31" s="87"/>
      <c r="DE31" s="87"/>
      <c r="DF31" s="87"/>
      <c r="DG31" s="87"/>
      <c r="DH31" s="87"/>
      <c r="DI31" s="87"/>
      <c r="DJ31" s="87"/>
      <c r="DK31" s="87"/>
      <c r="DL31" s="87"/>
      <c r="DM31" s="87"/>
      <c r="DN31" s="93"/>
      <c r="DO31" s="87"/>
      <c r="DP31" s="87"/>
      <c r="DQ31" s="87"/>
      <c r="DR31" s="87"/>
    </row>
    <row r="32" spans="2:122" ht="15" customHeight="1" x14ac:dyDescent="0.25">
      <c r="B32" s="1"/>
      <c r="C32" s="312" t="s">
        <v>175</v>
      </c>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50"/>
      <c r="AD32" s="341" t="s">
        <v>166</v>
      </c>
      <c r="AE32" s="341"/>
      <c r="AF32" s="341"/>
      <c r="AG32" s="341"/>
      <c r="AH32" s="341"/>
      <c r="AI32" s="341"/>
      <c r="AJ32" s="341"/>
      <c r="AK32" s="341"/>
      <c r="AL32" s="341"/>
      <c r="AM32" s="341"/>
      <c r="AN32" s="341"/>
      <c r="AO32" s="341"/>
      <c r="AR32" s="1"/>
      <c r="AS32" s="8"/>
      <c r="AT32" s="8"/>
      <c r="AU32" s="8"/>
      <c r="AV32" s="8"/>
      <c r="AW32" s="8"/>
      <c r="AX32" s="8"/>
      <c r="AY32" s="8"/>
      <c r="AZ32" s="8"/>
      <c r="BA32" s="8"/>
      <c r="BB32" s="8"/>
      <c r="BC32" s="8"/>
      <c r="BD32" s="8"/>
      <c r="BE32" s="8"/>
      <c r="BF32" s="8"/>
      <c r="BG32" s="8"/>
      <c r="BH32" s="8"/>
      <c r="BI32" s="8"/>
      <c r="BJ32" s="8"/>
      <c r="BK32" s="8"/>
      <c r="BL32" s="8"/>
      <c r="BM32" s="8"/>
      <c r="BN32" s="8"/>
      <c r="BO32" s="8"/>
      <c r="BP32" s="8"/>
      <c r="BQ32" s="7"/>
      <c r="CY32" s="87"/>
      <c r="CZ32" s="87"/>
      <c r="DA32" s="87"/>
      <c r="DB32" s="87"/>
      <c r="DC32" s="87"/>
      <c r="DD32" s="87"/>
      <c r="DE32" s="87"/>
      <c r="DF32" s="87"/>
      <c r="DG32" s="87"/>
      <c r="DH32" s="87"/>
      <c r="DI32" s="87"/>
      <c r="DJ32" s="87"/>
      <c r="DK32" s="87"/>
      <c r="DL32" s="87"/>
      <c r="DM32" s="87"/>
      <c r="DN32" s="93"/>
      <c r="DO32" s="87"/>
      <c r="DP32" s="87"/>
      <c r="DQ32" s="87"/>
      <c r="DR32" s="87"/>
    </row>
    <row r="33" spans="2:122" ht="15" customHeight="1" thickBot="1" x14ac:dyDescent="0.3">
      <c r="B33" s="1"/>
      <c r="C33" s="42"/>
      <c r="D33" s="42"/>
      <c r="E33" s="42"/>
      <c r="F33" s="42"/>
      <c r="G33" s="42"/>
      <c r="H33" s="42"/>
      <c r="I33" s="42"/>
      <c r="J33" s="42"/>
      <c r="K33" s="42"/>
      <c r="L33" s="42"/>
      <c r="M33" s="42"/>
      <c r="N33" s="42"/>
      <c r="O33" s="42"/>
      <c r="P33" s="42"/>
      <c r="Q33" s="42"/>
      <c r="R33" s="42"/>
      <c r="S33" s="42"/>
      <c r="T33" s="42"/>
      <c r="U33" s="42"/>
      <c r="V33" s="42"/>
      <c r="W33" s="42"/>
      <c r="X33" s="42"/>
      <c r="Y33" s="42"/>
      <c r="Z33" s="42"/>
      <c r="AA33" s="50"/>
      <c r="AD33" s="341"/>
      <c r="AE33" s="341"/>
      <c r="AF33" s="341"/>
      <c r="AG33" s="341"/>
      <c r="AH33" s="341"/>
      <c r="AI33" s="341"/>
      <c r="AJ33" s="341"/>
      <c r="AK33" s="341"/>
      <c r="AL33" s="341"/>
      <c r="AM33" s="341"/>
      <c r="AN33" s="341"/>
      <c r="AO33" s="341"/>
      <c r="AR33" s="1"/>
      <c r="AS33" s="312" t="str">
        <f>C8</f>
        <v>1. Kohde, kohteen omistaja, arvioinnin tekijä, arviointiin osallistujat sekä dokumentin muutoshistoria</v>
      </c>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7"/>
      <c r="CY33" s="87"/>
      <c r="CZ33" s="87"/>
      <c r="DA33" s="87"/>
      <c r="DB33" s="87"/>
      <c r="DC33" s="87"/>
      <c r="DD33" s="87"/>
      <c r="DE33" s="87"/>
      <c r="DF33" s="87"/>
      <c r="DG33" s="87"/>
      <c r="DH33" s="87"/>
      <c r="DI33" s="87"/>
      <c r="DJ33" s="87"/>
      <c r="DK33" s="87"/>
      <c r="DL33" s="87"/>
      <c r="DM33" s="87"/>
      <c r="DN33" s="93"/>
      <c r="DO33" s="87"/>
      <c r="DP33" s="87"/>
      <c r="DQ33" s="87"/>
      <c r="DR33" s="87"/>
    </row>
    <row r="34" spans="2:122" ht="15" customHeight="1" thickBot="1" x14ac:dyDescent="0.3">
      <c r="B34" s="1"/>
      <c r="C34" s="194" t="s">
        <v>177</v>
      </c>
      <c r="D34" s="195"/>
      <c r="E34" s="195"/>
      <c r="F34" s="195"/>
      <c r="G34" s="196"/>
      <c r="H34" s="42"/>
      <c r="I34" s="194" t="s">
        <v>178</v>
      </c>
      <c r="J34" s="195"/>
      <c r="K34" s="195"/>
      <c r="L34" s="195"/>
      <c r="M34" s="196"/>
      <c r="N34" s="42"/>
      <c r="O34" s="359" t="s">
        <v>231</v>
      </c>
      <c r="P34" s="360"/>
      <c r="Q34" s="360"/>
      <c r="R34" s="360"/>
      <c r="S34" s="360"/>
      <c r="T34" s="42"/>
      <c r="U34" s="194" t="s">
        <v>197</v>
      </c>
      <c r="V34" s="195"/>
      <c r="W34" s="195"/>
      <c r="X34" s="195"/>
      <c r="Y34" s="195"/>
      <c r="Z34" s="196"/>
      <c r="AA34" s="50"/>
      <c r="AD34" s="341"/>
      <c r="AE34" s="341"/>
      <c r="AF34" s="341"/>
      <c r="AG34" s="341"/>
      <c r="AH34" s="341"/>
      <c r="AI34" s="341"/>
      <c r="AJ34" s="341"/>
      <c r="AK34" s="341"/>
      <c r="AL34" s="341"/>
      <c r="AM34" s="341"/>
      <c r="AN34" s="341"/>
      <c r="AO34" s="341"/>
      <c r="AR34" s="1"/>
      <c r="AS34" s="8"/>
      <c r="AT34" s="8"/>
      <c r="AU34" s="8"/>
      <c r="AV34" s="8"/>
      <c r="AW34" s="8"/>
      <c r="AX34" s="8"/>
      <c r="AY34" s="8"/>
      <c r="AZ34" s="8"/>
      <c r="BA34" s="8"/>
      <c r="BB34" s="8"/>
      <c r="BC34" s="8"/>
      <c r="BD34" s="8"/>
      <c r="BE34" s="8"/>
      <c r="BF34" s="8"/>
      <c r="BG34" s="8"/>
      <c r="BH34" s="8"/>
      <c r="BI34" s="8"/>
      <c r="BJ34" s="8"/>
      <c r="BK34" s="8"/>
      <c r="BL34" s="8"/>
      <c r="BM34" s="8"/>
      <c r="BN34" s="8"/>
      <c r="BO34" s="8"/>
      <c r="BP34" s="8"/>
      <c r="BQ34" s="7"/>
      <c r="CY34" s="87"/>
      <c r="CZ34" s="87"/>
      <c r="DA34" s="87"/>
      <c r="DB34" s="87"/>
      <c r="DC34" s="87"/>
      <c r="DD34" s="87"/>
      <c r="DE34" s="87"/>
      <c r="DF34" s="87"/>
      <c r="DG34" s="87"/>
      <c r="DH34" s="87"/>
      <c r="DI34" s="87"/>
      <c r="DJ34" s="87"/>
      <c r="DK34" s="87"/>
      <c r="DL34" s="87"/>
      <c r="DM34" s="87"/>
      <c r="DN34" s="93"/>
      <c r="DO34" s="87"/>
      <c r="DP34" s="87"/>
      <c r="DQ34" s="87"/>
      <c r="DR34" s="87"/>
    </row>
    <row r="35" spans="2:122" ht="15" customHeight="1" x14ac:dyDescent="0.25">
      <c r="B35" s="1"/>
      <c r="C35" s="29">
        <v>5</v>
      </c>
      <c r="D35" s="199" t="s">
        <v>3</v>
      </c>
      <c r="E35" s="199"/>
      <c r="F35" s="199"/>
      <c r="G35" s="200"/>
      <c r="H35" s="42"/>
      <c r="I35" s="29">
        <v>5</v>
      </c>
      <c r="J35" s="160" t="s">
        <v>8</v>
      </c>
      <c r="K35" s="160"/>
      <c r="L35" s="160"/>
      <c r="M35" s="179"/>
      <c r="N35" s="42"/>
      <c r="O35" s="360"/>
      <c r="P35" s="360"/>
      <c r="Q35" s="360"/>
      <c r="R35" s="360"/>
      <c r="S35" s="360"/>
      <c r="T35" s="42"/>
      <c r="U35" s="197"/>
      <c r="V35" s="164"/>
      <c r="W35" s="164"/>
      <c r="X35" s="164"/>
      <c r="Y35" s="164"/>
      <c r="Z35" s="198"/>
      <c r="AA35" s="50"/>
      <c r="AD35" s="342" t="s">
        <v>166</v>
      </c>
      <c r="AE35" s="342"/>
      <c r="AF35" s="342"/>
      <c r="AG35" s="342"/>
      <c r="AH35" s="342"/>
      <c r="AI35" s="342"/>
      <c r="AJ35" s="342"/>
      <c r="AK35" s="342"/>
      <c r="AL35" s="342"/>
      <c r="AM35" s="342"/>
      <c r="AN35" s="342"/>
      <c r="AO35" s="342"/>
      <c r="AR35" s="1"/>
      <c r="AS35" s="319" t="str">
        <f>C10</f>
        <v>BIA-analyysin kohde:</v>
      </c>
      <c r="AT35" s="218"/>
      <c r="AU35" s="218"/>
      <c r="AV35" s="218"/>
      <c r="AW35" s="320">
        <f>G10</f>
        <v>0</v>
      </c>
      <c r="AX35" s="320"/>
      <c r="AY35" s="320"/>
      <c r="AZ35" s="320"/>
      <c r="BA35" s="320"/>
      <c r="BB35" s="320"/>
      <c r="BC35" s="321"/>
      <c r="BD35" s="42"/>
      <c r="BE35" s="319" t="str">
        <f>O10</f>
        <v>Arvioinnin teettäjä:</v>
      </c>
      <c r="BF35" s="218"/>
      <c r="BG35" s="218"/>
      <c r="BH35" s="218"/>
      <c r="BI35" s="320">
        <f>S10</f>
        <v>0</v>
      </c>
      <c r="BJ35" s="320"/>
      <c r="BK35" s="320"/>
      <c r="BL35" s="320"/>
      <c r="BM35" s="320"/>
      <c r="BN35" s="320"/>
      <c r="BO35" s="320"/>
      <c r="BP35" s="321"/>
      <c r="BQ35" s="7"/>
      <c r="CY35" s="87"/>
      <c r="CZ35" s="87"/>
      <c r="DA35" s="87"/>
      <c r="DB35" s="87"/>
      <c r="DC35" s="87"/>
      <c r="DD35" s="87"/>
      <c r="DE35" s="87"/>
      <c r="DF35" s="87"/>
      <c r="DG35" s="87"/>
      <c r="DH35" s="87"/>
      <c r="DI35" s="87"/>
      <c r="DJ35" s="87"/>
      <c r="DK35" s="87"/>
      <c r="DL35" s="87"/>
      <c r="DM35" s="87"/>
      <c r="DN35" s="93"/>
      <c r="DO35" s="87"/>
      <c r="DP35" s="87"/>
      <c r="DQ35" s="87"/>
      <c r="DR35" s="87"/>
    </row>
    <row r="36" spans="2:122" ht="15" customHeight="1" x14ac:dyDescent="0.25">
      <c r="B36" s="1"/>
      <c r="C36" s="29">
        <v>4</v>
      </c>
      <c r="D36" s="199" t="s">
        <v>4</v>
      </c>
      <c r="E36" s="199"/>
      <c r="F36" s="199"/>
      <c r="G36" s="200"/>
      <c r="H36" s="42"/>
      <c r="I36" s="29">
        <v>4</v>
      </c>
      <c r="J36" s="160" t="s">
        <v>9</v>
      </c>
      <c r="K36" s="160"/>
      <c r="L36" s="160"/>
      <c r="M36" s="179"/>
      <c r="N36" s="42"/>
      <c r="O36" s="360"/>
      <c r="P36" s="360"/>
      <c r="Q36" s="360"/>
      <c r="R36" s="360"/>
      <c r="S36" s="360"/>
      <c r="T36" s="42"/>
      <c r="U36" s="29">
        <v>4</v>
      </c>
      <c r="V36" s="199" t="s">
        <v>15</v>
      </c>
      <c r="W36" s="199"/>
      <c r="X36" s="199"/>
      <c r="Y36" s="199"/>
      <c r="Z36" s="200"/>
      <c r="AA36" s="50"/>
      <c r="AD36" s="342"/>
      <c r="AE36" s="342"/>
      <c r="AF36" s="342"/>
      <c r="AG36" s="342"/>
      <c r="AH36" s="342"/>
      <c r="AI36" s="342"/>
      <c r="AJ36" s="342"/>
      <c r="AK36" s="342"/>
      <c r="AL36" s="342"/>
      <c r="AM36" s="342"/>
      <c r="AN36" s="342"/>
      <c r="AO36" s="342"/>
      <c r="AR36" s="1"/>
      <c r="AS36" s="322" t="str">
        <f>C11</f>
        <v>Kohteen sijainti:</v>
      </c>
      <c r="AT36" s="315"/>
      <c r="AU36" s="315"/>
      <c r="AV36" s="315"/>
      <c r="AW36" s="323">
        <f>G11</f>
        <v>0</v>
      </c>
      <c r="AX36" s="323"/>
      <c r="AY36" s="323"/>
      <c r="AZ36" s="323"/>
      <c r="BA36" s="323"/>
      <c r="BB36" s="323"/>
      <c r="BC36" s="324"/>
      <c r="BD36" s="42"/>
      <c r="BE36" s="322" t="str">
        <f>O11</f>
        <v>Työrooli:</v>
      </c>
      <c r="BF36" s="315"/>
      <c r="BG36" s="315"/>
      <c r="BH36" s="315"/>
      <c r="BI36" s="161">
        <f>S11</f>
        <v>0</v>
      </c>
      <c r="BJ36" s="161"/>
      <c r="BK36" s="161"/>
      <c r="BL36" s="161"/>
      <c r="BM36" s="161"/>
      <c r="BN36" s="161"/>
      <c r="BO36" s="161"/>
      <c r="BP36" s="229"/>
      <c r="BQ36" s="7"/>
      <c r="CY36" s="87"/>
      <c r="CZ36" s="87"/>
      <c r="DA36" s="87"/>
      <c r="DB36" s="87"/>
      <c r="DC36" s="87"/>
      <c r="DD36" s="87"/>
      <c r="DE36" s="87"/>
      <c r="DF36" s="87"/>
      <c r="DG36" s="87"/>
      <c r="DH36" s="87"/>
      <c r="DI36" s="87"/>
      <c r="DJ36" s="87"/>
      <c r="DK36" s="87"/>
      <c r="DL36" s="87"/>
      <c r="DM36" s="87"/>
      <c r="DN36" s="93"/>
      <c r="DO36" s="87"/>
      <c r="DP36" s="87"/>
      <c r="DQ36" s="87"/>
      <c r="DR36" s="87"/>
    </row>
    <row r="37" spans="2:122" ht="15" customHeight="1" thickBot="1" x14ac:dyDescent="0.3">
      <c r="B37" s="1"/>
      <c r="C37" s="29">
        <v>3</v>
      </c>
      <c r="D37" s="199" t="s">
        <v>6</v>
      </c>
      <c r="E37" s="199"/>
      <c r="F37" s="199"/>
      <c r="G37" s="200"/>
      <c r="H37" s="42"/>
      <c r="I37" s="29">
        <v>3</v>
      </c>
      <c r="J37" s="160" t="s">
        <v>10</v>
      </c>
      <c r="K37" s="160"/>
      <c r="L37" s="160"/>
      <c r="M37" s="179"/>
      <c r="N37" s="42"/>
      <c r="O37" s="360"/>
      <c r="P37" s="360"/>
      <c r="Q37" s="360"/>
      <c r="R37" s="360"/>
      <c r="S37" s="360"/>
      <c r="T37" s="42"/>
      <c r="U37" s="29">
        <v>3</v>
      </c>
      <c r="V37" s="199" t="s">
        <v>16</v>
      </c>
      <c r="W37" s="199"/>
      <c r="X37" s="199"/>
      <c r="Y37" s="199"/>
      <c r="Z37" s="200"/>
      <c r="AA37" s="50"/>
      <c r="AD37" s="342"/>
      <c r="AE37" s="342"/>
      <c r="AF37" s="342"/>
      <c r="AG37" s="342"/>
      <c r="AH37" s="342"/>
      <c r="AI37" s="342"/>
      <c r="AJ37" s="342"/>
      <c r="AK37" s="342"/>
      <c r="AL37" s="342"/>
      <c r="AM37" s="342"/>
      <c r="AN37" s="342"/>
      <c r="AO37" s="342"/>
      <c r="AR37" s="1"/>
      <c r="AS37" s="325" t="str">
        <f>C12</f>
        <v>Palvelun tarjoaja:</v>
      </c>
      <c r="AT37" s="326"/>
      <c r="AU37" s="326"/>
      <c r="AV37" s="326"/>
      <c r="AW37" s="327">
        <f>G12</f>
        <v>0</v>
      </c>
      <c r="AX37" s="327"/>
      <c r="AY37" s="327"/>
      <c r="AZ37" s="327"/>
      <c r="BA37" s="327"/>
      <c r="BB37" s="327"/>
      <c r="BC37" s="328"/>
      <c r="BD37" s="42"/>
      <c r="BE37" s="325" t="str">
        <f>O12</f>
        <v>Organisaatio:</v>
      </c>
      <c r="BF37" s="326"/>
      <c r="BG37" s="326"/>
      <c r="BH37" s="326"/>
      <c r="BI37" s="222">
        <f>S12</f>
        <v>0</v>
      </c>
      <c r="BJ37" s="222"/>
      <c r="BK37" s="222"/>
      <c r="BL37" s="222"/>
      <c r="BM37" s="222"/>
      <c r="BN37" s="222"/>
      <c r="BO37" s="222"/>
      <c r="BP37" s="223"/>
      <c r="BQ37" s="7"/>
      <c r="CY37" s="87"/>
      <c r="CZ37" s="87"/>
      <c r="DA37" s="87"/>
      <c r="DB37" s="87"/>
      <c r="DC37" s="87"/>
      <c r="DD37" s="87"/>
      <c r="DE37" s="87"/>
      <c r="DF37" s="87"/>
      <c r="DG37" s="87"/>
      <c r="DH37" s="87"/>
      <c r="DI37" s="87"/>
      <c r="DJ37" s="87"/>
      <c r="DK37" s="87"/>
      <c r="DL37" s="87"/>
      <c r="DM37" s="87"/>
      <c r="DN37" s="93"/>
      <c r="DO37" s="87"/>
      <c r="DP37" s="87"/>
      <c r="DQ37" s="87"/>
      <c r="DR37" s="87"/>
    </row>
    <row r="38" spans="2:122" ht="15" customHeight="1" thickBot="1" x14ac:dyDescent="0.3">
      <c r="B38" s="1"/>
      <c r="C38" s="29">
        <v>2</v>
      </c>
      <c r="D38" s="199" t="s">
        <v>7</v>
      </c>
      <c r="E38" s="199"/>
      <c r="F38" s="199"/>
      <c r="G38" s="200"/>
      <c r="H38" s="42"/>
      <c r="I38" s="29">
        <v>2</v>
      </c>
      <c r="J38" s="160" t="s">
        <v>11</v>
      </c>
      <c r="K38" s="160"/>
      <c r="L38" s="160"/>
      <c r="M38" s="179"/>
      <c r="N38" s="42"/>
      <c r="O38" s="360"/>
      <c r="P38" s="360"/>
      <c r="Q38" s="360"/>
      <c r="R38" s="360"/>
      <c r="S38" s="360"/>
      <c r="T38" s="42"/>
      <c r="U38" s="29">
        <v>2</v>
      </c>
      <c r="V38" s="199" t="s">
        <v>17</v>
      </c>
      <c r="W38" s="199"/>
      <c r="X38" s="199"/>
      <c r="Y38" s="199"/>
      <c r="Z38" s="200"/>
      <c r="AA38" s="50"/>
      <c r="AD38" s="343" t="s">
        <v>166</v>
      </c>
      <c r="AE38" s="343"/>
      <c r="AF38" s="343"/>
      <c r="AG38" s="343"/>
      <c r="AH38" s="343"/>
      <c r="AI38" s="343"/>
      <c r="AJ38" s="343"/>
      <c r="AK38" s="343"/>
      <c r="AL38" s="343"/>
      <c r="AM38" s="343"/>
      <c r="AN38" s="343"/>
      <c r="AO38" s="343"/>
      <c r="AR38" s="1"/>
      <c r="AS38" s="42"/>
      <c r="AT38" s="42"/>
      <c r="AU38" s="42"/>
      <c r="AV38" s="42"/>
      <c r="AW38" s="43"/>
      <c r="AX38" s="43"/>
      <c r="AY38" s="43"/>
      <c r="AZ38" s="43"/>
      <c r="BA38" s="43"/>
      <c r="BB38" s="43"/>
      <c r="BC38" s="43"/>
      <c r="BD38" s="42"/>
      <c r="BE38" s="42"/>
      <c r="BF38" s="42"/>
      <c r="BG38" s="42"/>
      <c r="BH38" s="42"/>
      <c r="BI38" s="42"/>
      <c r="BJ38" s="42"/>
      <c r="BK38" s="42"/>
      <c r="BL38" s="42"/>
      <c r="BM38" s="42"/>
      <c r="BN38" s="42"/>
      <c r="BO38" s="42"/>
      <c r="BP38" s="42"/>
      <c r="BQ38" s="7"/>
      <c r="CY38" s="87"/>
      <c r="CZ38" s="87"/>
      <c r="DA38" s="87"/>
      <c r="DB38" s="87"/>
      <c r="DC38" s="87"/>
      <c r="DD38" s="95"/>
      <c r="DE38" s="87"/>
      <c r="DF38" s="87"/>
      <c r="DG38" s="99"/>
      <c r="DH38" s="99"/>
      <c r="DI38" s="99"/>
      <c r="DJ38" s="95"/>
      <c r="DK38" s="95"/>
      <c r="DL38" s="99"/>
      <c r="DM38" s="87"/>
      <c r="DN38" s="87"/>
      <c r="DO38" s="87"/>
      <c r="DP38" s="87"/>
      <c r="DQ38" s="87"/>
      <c r="DR38" s="87"/>
    </row>
    <row r="39" spans="2:122" ht="15" customHeight="1" thickBot="1" x14ac:dyDescent="0.3">
      <c r="B39" s="1"/>
      <c r="C39" s="30">
        <v>1</v>
      </c>
      <c r="D39" s="201" t="s">
        <v>5</v>
      </c>
      <c r="E39" s="201"/>
      <c r="F39" s="201"/>
      <c r="G39" s="202"/>
      <c r="H39" s="42"/>
      <c r="I39" s="30">
        <v>1</v>
      </c>
      <c r="J39" s="182" t="s">
        <v>5</v>
      </c>
      <c r="K39" s="182"/>
      <c r="L39" s="182"/>
      <c r="M39" s="183"/>
      <c r="N39" s="42"/>
      <c r="O39" s="360"/>
      <c r="P39" s="360"/>
      <c r="Q39" s="360"/>
      <c r="R39" s="360"/>
      <c r="S39" s="360"/>
      <c r="T39" s="42"/>
      <c r="U39" s="30">
        <v>1</v>
      </c>
      <c r="V39" s="201" t="s">
        <v>18</v>
      </c>
      <c r="W39" s="201"/>
      <c r="X39" s="201"/>
      <c r="Y39" s="201"/>
      <c r="Z39" s="202"/>
      <c r="AA39" s="50"/>
      <c r="AD39" s="343"/>
      <c r="AE39" s="343"/>
      <c r="AF39" s="343"/>
      <c r="AG39" s="343"/>
      <c r="AH39" s="343"/>
      <c r="AI39" s="343"/>
      <c r="AJ39" s="343"/>
      <c r="AK39" s="343"/>
      <c r="AL39" s="343"/>
      <c r="AM39" s="343"/>
      <c r="AN39" s="343"/>
      <c r="AO39" s="343"/>
      <c r="AR39" s="1"/>
      <c r="AS39" s="319" t="str">
        <f>C14</f>
        <v>Kohteen omistaja:</v>
      </c>
      <c r="AT39" s="218"/>
      <c r="AU39" s="218"/>
      <c r="AV39" s="218"/>
      <c r="AW39" s="320">
        <f>G14</f>
        <v>0</v>
      </c>
      <c r="AX39" s="320"/>
      <c r="AY39" s="320"/>
      <c r="AZ39" s="320"/>
      <c r="BA39" s="320"/>
      <c r="BB39" s="320"/>
      <c r="BC39" s="321"/>
      <c r="BD39" s="42"/>
      <c r="BE39" s="319" t="str">
        <f>O14</f>
        <v>Arvioinnin suorittamisajankohta:</v>
      </c>
      <c r="BF39" s="218"/>
      <c r="BG39" s="218"/>
      <c r="BH39" s="218"/>
      <c r="BI39" s="218"/>
      <c r="BJ39" s="218"/>
      <c r="BK39" s="218"/>
      <c r="BL39" s="218"/>
      <c r="BM39" s="218"/>
      <c r="BN39" s="218"/>
      <c r="BO39" s="218"/>
      <c r="BP39" s="219"/>
      <c r="BQ39" s="7"/>
      <c r="CY39" s="87"/>
      <c r="CZ39" s="87"/>
      <c r="DA39" s="87"/>
      <c r="DB39" s="87"/>
      <c r="DC39" s="87"/>
      <c r="DD39" s="87"/>
      <c r="DE39" s="87"/>
      <c r="DF39" s="87"/>
      <c r="DG39" s="87"/>
      <c r="DH39" s="87"/>
      <c r="DI39" s="87"/>
      <c r="DJ39" s="87"/>
      <c r="DK39" s="87"/>
      <c r="DL39" s="87"/>
      <c r="DM39" s="87"/>
      <c r="DN39" s="87"/>
      <c r="DO39" s="87"/>
      <c r="DP39" s="87"/>
      <c r="DQ39" s="87"/>
      <c r="DR39" s="87"/>
    </row>
    <row r="40" spans="2:122" ht="15" customHeight="1" thickBot="1" x14ac:dyDescent="0.3">
      <c r="B40" s="1"/>
      <c r="C40" s="42"/>
      <c r="D40" s="42"/>
      <c r="E40" s="42"/>
      <c r="F40" s="42"/>
      <c r="G40" s="42"/>
      <c r="H40" s="42"/>
      <c r="I40" s="42"/>
      <c r="J40" s="42"/>
      <c r="K40" s="42"/>
      <c r="L40" s="42"/>
      <c r="M40" s="42"/>
      <c r="N40" s="42"/>
      <c r="O40" s="42"/>
      <c r="P40" s="42"/>
      <c r="Q40" s="42"/>
      <c r="R40" s="42"/>
      <c r="S40" s="42"/>
      <c r="T40" s="42"/>
      <c r="U40" s="42"/>
      <c r="V40" s="42"/>
      <c r="W40" s="42"/>
      <c r="X40" s="42"/>
      <c r="Y40" s="42"/>
      <c r="Z40" s="42"/>
      <c r="AA40" s="50"/>
      <c r="AD40" s="343"/>
      <c r="AE40" s="343"/>
      <c r="AF40" s="343"/>
      <c r="AG40" s="343"/>
      <c r="AH40" s="343"/>
      <c r="AI40" s="343"/>
      <c r="AJ40" s="343"/>
      <c r="AK40" s="343"/>
      <c r="AL40" s="343"/>
      <c r="AM40" s="343"/>
      <c r="AN40" s="343"/>
      <c r="AO40" s="343"/>
      <c r="AR40" s="1"/>
      <c r="AS40" s="322" t="str">
        <f>C15</f>
        <v>Työrooli:</v>
      </c>
      <c r="AT40" s="315"/>
      <c r="AU40" s="315"/>
      <c r="AV40" s="315"/>
      <c r="AW40" s="323">
        <f>G15</f>
        <v>0</v>
      </c>
      <c r="AX40" s="323"/>
      <c r="AY40" s="323"/>
      <c r="AZ40" s="323"/>
      <c r="BA40" s="323"/>
      <c r="BB40" s="323"/>
      <c r="BC40" s="324"/>
      <c r="BD40" s="42"/>
      <c r="BE40" s="329" t="str">
        <f>O15</f>
        <v>Arviointi alkoi:</v>
      </c>
      <c r="BF40" s="330"/>
      <c r="BG40" s="330"/>
      <c r="BH40" s="330"/>
      <c r="BI40" s="331">
        <f>S15</f>
        <v>0</v>
      </c>
      <c r="BJ40" s="331"/>
      <c r="BK40" s="331"/>
      <c r="BL40" s="331"/>
      <c r="BM40" s="39" t="str">
        <f>W15</f>
        <v>kello</v>
      </c>
      <c r="BN40" s="332">
        <f>X15</f>
        <v>0</v>
      </c>
      <c r="BO40" s="332"/>
      <c r="BP40" s="333"/>
      <c r="BQ40" s="7"/>
      <c r="CY40" s="87"/>
      <c r="CZ40" s="87"/>
      <c r="DA40" s="87"/>
      <c r="DB40" s="87"/>
      <c r="DC40" s="87"/>
      <c r="DD40" s="87"/>
      <c r="DE40" s="87"/>
      <c r="DF40" s="87"/>
      <c r="DG40" s="87"/>
      <c r="DH40" s="87"/>
      <c r="DI40" s="87"/>
      <c r="DJ40" s="87"/>
      <c r="DK40" s="87"/>
      <c r="DL40" s="87"/>
      <c r="DM40" s="87"/>
      <c r="DN40" s="87"/>
      <c r="DO40" s="87"/>
      <c r="DP40" s="87"/>
      <c r="DQ40" s="87"/>
      <c r="DR40" s="87"/>
    </row>
    <row r="41" spans="2:122" ht="15" customHeight="1" thickBot="1" x14ac:dyDescent="0.3">
      <c r="B41" s="1"/>
      <c r="C41" s="194" t="s">
        <v>179</v>
      </c>
      <c r="D41" s="195"/>
      <c r="E41" s="195"/>
      <c r="F41" s="195"/>
      <c r="G41" s="195"/>
      <c r="H41" s="195"/>
      <c r="I41" s="195"/>
      <c r="J41" s="195"/>
      <c r="K41" s="195"/>
      <c r="L41" s="195"/>
      <c r="M41" s="196"/>
      <c r="N41" s="42"/>
      <c r="O41" s="194" t="s">
        <v>176</v>
      </c>
      <c r="P41" s="195"/>
      <c r="Q41" s="195"/>
      <c r="R41" s="195"/>
      <c r="S41" s="195"/>
      <c r="T41" s="195"/>
      <c r="U41" s="195"/>
      <c r="V41" s="195"/>
      <c r="W41" s="195" t="s">
        <v>29</v>
      </c>
      <c r="X41" s="195"/>
      <c r="Y41" s="195"/>
      <c r="Z41" s="196"/>
      <c r="AA41" s="50"/>
      <c r="AD41" s="339" t="s">
        <v>166</v>
      </c>
      <c r="AE41" s="339"/>
      <c r="AF41" s="339"/>
      <c r="AG41" s="339"/>
      <c r="AH41" s="339"/>
      <c r="AI41" s="339"/>
      <c r="AJ41" s="339"/>
      <c r="AK41" s="339"/>
      <c r="AL41" s="339"/>
      <c r="AM41" s="339"/>
      <c r="AN41" s="339"/>
      <c r="AO41" s="339"/>
      <c r="AR41" s="1"/>
      <c r="AS41" s="325" t="str">
        <f>C16</f>
        <v>Organisaatio:</v>
      </c>
      <c r="AT41" s="326"/>
      <c r="AU41" s="326"/>
      <c r="AV41" s="326"/>
      <c r="AW41" s="327">
        <f>G16</f>
        <v>0</v>
      </c>
      <c r="AX41" s="327"/>
      <c r="AY41" s="327"/>
      <c r="AZ41" s="327"/>
      <c r="BA41" s="327"/>
      <c r="BB41" s="327"/>
      <c r="BC41" s="328"/>
      <c r="BD41" s="42"/>
      <c r="BE41" s="334" t="str">
        <f>O16</f>
        <v>Arviointi päättyi:</v>
      </c>
      <c r="BF41" s="335"/>
      <c r="BG41" s="335"/>
      <c r="BH41" s="335"/>
      <c r="BI41" s="336">
        <f>S16</f>
        <v>0</v>
      </c>
      <c r="BJ41" s="336"/>
      <c r="BK41" s="336"/>
      <c r="BL41" s="336"/>
      <c r="BM41" s="40" t="str">
        <f>W16</f>
        <v>kello</v>
      </c>
      <c r="BN41" s="337">
        <f>X16</f>
        <v>0</v>
      </c>
      <c r="BO41" s="337"/>
      <c r="BP41" s="338"/>
      <c r="BQ41" s="7"/>
      <c r="CY41" s="87"/>
      <c r="CZ41" s="87"/>
      <c r="DA41" s="87"/>
      <c r="DB41" s="87"/>
      <c r="DC41" s="87"/>
      <c r="DD41" s="87"/>
      <c r="DE41" s="87"/>
      <c r="DF41" s="87"/>
      <c r="DG41" s="87"/>
      <c r="DH41" s="87"/>
      <c r="DI41" s="87"/>
      <c r="DJ41" s="87"/>
      <c r="DK41" s="87"/>
      <c r="DL41" s="87"/>
      <c r="DM41" s="87"/>
      <c r="DN41" s="87"/>
      <c r="DO41" s="87"/>
      <c r="DP41" s="87"/>
      <c r="DQ41" s="87"/>
      <c r="DR41" s="87"/>
    </row>
    <row r="42" spans="2:122" ht="15" customHeight="1" thickBot="1" x14ac:dyDescent="0.3">
      <c r="B42" s="1"/>
      <c r="C42" s="301" t="s">
        <v>180</v>
      </c>
      <c r="D42" s="302"/>
      <c r="E42" s="302"/>
      <c r="F42" s="302"/>
      <c r="G42" s="302"/>
      <c r="H42" s="26"/>
      <c r="I42" s="145" t="str">
        <f>IF(H42=0,"Ei arvioitu",IF(H42=1,"Julkinen/ei luokitusta",IF(H42=2,"Suojaustaso IV (ST IV)",IF(H42=3,"Suojaustaso III (ST III)",IF(H42=4,"Suojaustaso II (ST II)",IF(H42=5,"Suojaustaso I (ST I)","Täytä arvo 1-5"))))))</f>
        <v>Ei arvioitu</v>
      </c>
      <c r="J42" s="145"/>
      <c r="K42" s="145"/>
      <c r="L42" s="145"/>
      <c r="M42" s="303"/>
      <c r="N42" s="42"/>
      <c r="O42" s="301" t="s">
        <v>150</v>
      </c>
      <c r="P42" s="302"/>
      <c r="Q42" s="302"/>
      <c r="R42" s="302"/>
      <c r="S42" s="26">
        <f>MAX(H42:H43)</f>
        <v>0</v>
      </c>
      <c r="T42" s="145" t="str">
        <f>IF(S42=0,"Ei arvioitu",IF(S42=1,"Ei tasoluokittelua",IF(S42=2,"Perustaso",IF(S42=3,"Korotettu taso",IF(S42=4,"Korkea taso","Täytä arvo 1-4")))))</f>
        <v>Ei arvioitu</v>
      </c>
      <c r="U42" s="145"/>
      <c r="V42" s="145"/>
      <c r="W42" s="161"/>
      <c r="X42" s="161"/>
      <c r="Y42" s="161"/>
      <c r="Z42" s="229"/>
      <c r="AA42" s="50"/>
      <c r="AD42" s="339"/>
      <c r="AE42" s="339"/>
      <c r="AF42" s="339"/>
      <c r="AG42" s="339"/>
      <c r="AH42" s="339"/>
      <c r="AI42" s="339"/>
      <c r="AJ42" s="339"/>
      <c r="AK42" s="339"/>
      <c r="AL42" s="339"/>
      <c r="AM42" s="339"/>
      <c r="AN42" s="339"/>
      <c r="AO42" s="339"/>
      <c r="AR42" s="1"/>
      <c r="AS42" s="44"/>
      <c r="AT42" s="44"/>
      <c r="AU42" s="44"/>
      <c r="AV42" s="44"/>
      <c r="AW42" s="44"/>
      <c r="AX42" s="44"/>
      <c r="AY42" s="44"/>
      <c r="AZ42" s="44"/>
      <c r="BA42" s="44"/>
      <c r="BB42" s="44"/>
      <c r="BC42" s="44"/>
      <c r="BD42" s="42"/>
      <c r="BE42" s="44"/>
      <c r="BF42" s="44"/>
      <c r="BG42" s="44"/>
      <c r="BH42" s="44"/>
      <c r="BI42" s="44"/>
      <c r="BJ42" s="44"/>
      <c r="BK42" s="44"/>
      <c r="BL42" s="44"/>
      <c r="BM42" s="44"/>
      <c r="BN42" s="44"/>
      <c r="BO42" s="44"/>
      <c r="BP42" s="44"/>
      <c r="BQ42" s="7"/>
      <c r="CY42" s="87"/>
      <c r="CZ42" s="87"/>
      <c r="DA42" s="87"/>
      <c r="DB42" s="87"/>
      <c r="DC42" s="87"/>
      <c r="DD42" s="87"/>
      <c r="DE42" s="87"/>
      <c r="DF42" s="87"/>
      <c r="DG42" s="87"/>
      <c r="DH42" s="87"/>
      <c r="DI42" s="87"/>
      <c r="DJ42" s="87"/>
      <c r="DK42" s="87"/>
      <c r="DL42" s="87"/>
      <c r="DM42" s="87"/>
      <c r="DN42" s="87"/>
      <c r="DO42" s="87"/>
      <c r="DP42" s="87"/>
      <c r="DQ42" s="87"/>
      <c r="DR42" s="87"/>
    </row>
    <row r="43" spans="2:122" ht="15" customHeight="1" thickBot="1" x14ac:dyDescent="0.3">
      <c r="B43" s="1"/>
      <c r="C43" s="304" t="s">
        <v>178</v>
      </c>
      <c r="D43" s="305"/>
      <c r="E43" s="305"/>
      <c r="F43" s="305"/>
      <c r="G43" s="305"/>
      <c r="H43" s="28"/>
      <c r="I43" s="306" t="str">
        <f>IF(H43=0,"Ei arvioitu",IF(H43=1,"Julkinen/ei luokitusta",IF(H43=2,"KÄYTTÖ RAJOITETTU",IF(H43=3,"LUOTTAMUKSELLINEN",IF(H43=4,"SALAINEN",IF(H43=5,"ERITTÄIN SALAINEN","Täytä arvo 1-5"))))))</f>
        <v>Ei arvioitu</v>
      </c>
      <c r="J43" s="306"/>
      <c r="K43" s="306"/>
      <c r="L43" s="306"/>
      <c r="M43" s="307"/>
      <c r="N43" s="42"/>
      <c r="O43" s="304" t="s">
        <v>151</v>
      </c>
      <c r="P43" s="305"/>
      <c r="Q43" s="305"/>
      <c r="R43" s="305"/>
      <c r="S43" s="28"/>
      <c r="T43" s="306" t="str">
        <f>IF(S43=0,"Ei arvioitu",IF(S43=1,"Ei tasoluokittelua",IF(S43=2,"Perustaso",IF(S43=3,"Korotettu taso",IF(S43=4,"Korkea taso","Täytä arvo 1-4")))))</f>
        <v>Ei arvioitu</v>
      </c>
      <c r="U43" s="306"/>
      <c r="V43" s="306"/>
      <c r="W43" s="222"/>
      <c r="X43" s="222"/>
      <c r="Y43" s="222"/>
      <c r="Z43" s="223"/>
      <c r="AA43" s="50"/>
      <c r="AD43" s="339"/>
      <c r="AE43" s="339"/>
      <c r="AF43" s="339"/>
      <c r="AG43" s="339"/>
      <c r="AH43" s="339"/>
      <c r="AI43" s="339"/>
      <c r="AJ43" s="339"/>
      <c r="AK43" s="339"/>
      <c r="AL43" s="339"/>
      <c r="AM43" s="339"/>
      <c r="AN43" s="339"/>
      <c r="AO43" s="339"/>
      <c r="AR43" s="1"/>
      <c r="AS43" s="319" t="s">
        <v>149</v>
      </c>
      <c r="AT43" s="218"/>
      <c r="AU43" s="218"/>
      <c r="AV43" s="218"/>
      <c r="AW43" s="218"/>
      <c r="AX43" s="218"/>
      <c r="AY43" s="218"/>
      <c r="AZ43" s="218"/>
      <c r="BA43" s="218"/>
      <c r="BB43" s="218"/>
      <c r="BC43" s="219"/>
      <c r="BD43" s="42"/>
      <c r="BE43" s="319" t="s">
        <v>173</v>
      </c>
      <c r="BF43" s="218"/>
      <c r="BG43" s="218"/>
      <c r="BH43" s="218"/>
      <c r="BI43" s="218"/>
      <c r="BJ43" s="218"/>
      <c r="BK43" s="218"/>
      <c r="BL43" s="218"/>
      <c r="BM43" s="218"/>
      <c r="BN43" s="218"/>
      <c r="BO43" s="218"/>
      <c r="BP43" s="219"/>
      <c r="BQ43" s="7"/>
      <c r="CY43" s="87"/>
      <c r="CZ43" s="87"/>
      <c r="DA43" s="87"/>
      <c r="DB43" s="87"/>
      <c r="DC43" s="87"/>
      <c r="DD43" s="87"/>
      <c r="DE43" s="87"/>
      <c r="DF43" s="87"/>
      <c r="DG43" s="87"/>
      <c r="DH43" s="87"/>
      <c r="DI43" s="87"/>
      <c r="DJ43" s="87"/>
      <c r="DK43" s="87"/>
      <c r="DL43" s="87"/>
      <c r="DM43" s="87"/>
      <c r="DN43" s="87"/>
      <c r="DO43" s="87"/>
      <c r="DP43" s="87"/>
      <c r="DQ43" s="87"/>
      <c r="DR43" s="87"/>
    </row>
    <row r="44" spans="2:122" ht="15" customHeight="1" thickBot="1" x14ac:dyDescent="0.3">
      <c r="B44" s="2"/>
      <c r="C44" s="54"/>
      <c r="D44" s="54"/>
      <c r="E44" s="54"/>
      <c r="F44" s="54"/>
      <c r="G44" s="54"/>
      <c r="H44" s="54"/>
      <c r="I44" s="54"/>
      <c r="J44" s="54"/>
      <c r="K44" s="54"/>
      <c r="L44" s="54"/>
      <c r="M44" s="54"/>
      <c r="N44" s="54"/>
      <c r="O44" s="54"/>
      <c r="P44" s="54"/>
      <c r="Q44" s="54"/>
      <c r="R44" s="54"/>
      <c r="S44" s="54"/>
      <c r="T44" s="54"/>
      <c r="U44" s="54"/>
      <c r="V44" s="54"/>
      <c r="W44" s="54"/>
      <c r="X44" s="54"/>
      <c r="Y44" s="54"/>
      <c r="Z44" s="54"/>
      <c r="AA44" s="55"/>
      <c r="AD44" s="340" t="s">
        <v>166</v>
      </c>
      <c r="AE44" s="340"/>
      <c r="AF44" s="340"/>
      <c r="AG44" s="340"/>
      <c r="AH44" s="340"/>
      <c r="AI44" s="340"/>
      <c r="AJ44" s="340"/>
      <c r="AK44" s="340"/>
      <c r="AL44" s="340"/>
      <c r="AM44" s="340"/>
      <c r="AN44" s="340"/>
      <c r="AO44" s="340"/>
      <c r="AR44" s="1"/>
      <c r="AS44" s="322" t="s">
        <v>28</v>
      </c>
      <c r="AT44" s="315"/>
      <c r="AU44" s="315"/>
      <c r="AV44" s="315"/>
      <c r="AW44" s="315" t="s">
        <v>23</v>
      </c>
      <c r="AX44" s="315"/>
      <c r="AY44" s="315"/>
      <c r="AZ44" s="315"/>
      <c r="BA44" s="315" t="s">
        <v>27</v>
      </c>
      <c r="BB44" s="315"/>
      <c r="BC44" s="316"/>
      <c r="BD44" s="42"/>
      <c r="BE44" s="41" t="s">
        <v>170</v>
      </c>
      <c r="BF44" s="317" t="s">
        <v>171</v>
      </c>
      <c r="BG44" s="317"/>
      <c r="BH44" s="317"/>
      <c r="BI44" s="315" t="s">
        <v>172</v>
      </c>
      <c r="BJ44" s="315"/>
      <c r="BK44" s="315"/>
      <c r="BL44" s="315"/>
      <c r="BM44" s="315" t="s">
        <v>174</v>
      </c>
      <c r="BN44" s="315"/>
      <c r="BO44" s="315"/>
      <c r="BP44" s="316"/>
      <c r="BQ44" s="7"/>
      <c r="CY44" s="87"/>
      <c r="CZ44" s="87"/>
      <c r="DA44" s="87"/>
      <c r="DB44" s="87"/>
      <c r="DC44" s="87"/>
      <c r="DD44" s="87"/>
      <c r="DE44" s="87"/>
      <c r="DF44" s="87"/>
      <c r="DG44" s="87"/>
      <c r="DH44" s="87"/>
      <c r="DI44" s="87"/>
      <c r="DJ44" s="87"/>
      <c r="DK44" s="87"/>
      <c r="DL44" s="87"/>
      <c r="DM44" s="87"/>
      <c r="DN44" s="87"/>
      <c r="DO44" s="87"/>
      <c r="DP44" s="87"/>
      <c r="DQ44" s="87"/>
      <c r="DR44" s="87"/>
    </row>
    <row r="45" spans="2:122" ht="15" customHeight="1" x14ac:dyDescent="0.25">
      <c r="B45" s="51"/>
      <c r="C45" s="48"/>
      <c r="D45" s="48"/>
      <c r="E45" s="48"/>
      <c r="F45" s="48"/>
      <c r="G45" s="48"/>
      <c r="H45" s="48"/>
      <c r="I45" s="48"/>
      <c r="J45" s="48"/>
      <c r="K45" s="48"/>
      <c r="L45" s="48"/>
      <c r="M45" s="48"/>
      <c r="N45" s="48"/>
      <c r="O45" s="48"/>
      <c r="P45" s="48"/>
      <c r="Q45" s="48"/>
      <c r="R45" s="48"/>
      <c r="S45" s="48"/>
      <c r="T45" s="48"/>
      <c r="U45" s="48"/>
      <c r="V45" s="48"/>
      <c r="W45" s="48"/>
      <c r="X45" s="48"/>
      <c r="Y45" s="48"/>
      <c r="Z45" s="48"/>
      <c r="AA45" s="49"/>
      <c r="AD45" s="340"/>
      <c r="AE45" s="340"/>
      <c r="AF45" s="340"/>
      <c r="AG45" s="340"/>
      <c r="AH45" s="340"/>
      <c r="AI45" s="340"/>
      <c r="AJ45" s="340"/>
      <c r="AK45" s="340"/>
      <c r="AL45" s="340"/>
      <c r="AM45" s="340"/>
      <c r="AN45" s="340"/>
      <c r="AO45" s="340"/>
      <c r="AR45" s="1"/>
      <c r="AS45" s="308">
        <f>C20</f>
        <v>0</v>
      </c>
      <c r="AT45" s="216"/>
      <c r="AU45" s="216"/>
      <c r="AV45" s="216"/>
      <c r="AW45" s="216">
        <f>G20</f>
        <v>0</v>
      </c>
      <c r="AX45" s="216"/>
      <c r="AY45" s="216"/>
      <c r="AZ45" s="216"/>
      <c r="BA45" s="216">
        <f>K20</f>
        <v>0</v>
      </c>
      <c r="BB45" s="216"/>
      <c r="BC45" s="217"/>
      <c r="BD45" s="42"/>
      <c r="BE45" s="83">
        <f>O20</f>
        <v>0</v>
      </c>
      <c r="BF45" s="309">
        <f>P20</f>
        <v>0</v>
      </c>
      <c r="BG45" s="274"/>
      <c r="BH45" s="274"/>
      <c r="BI45" s="274">
        <f>S20</f>
        <v>0</v>
      </c>
      <c r="BJ45" s="274"/>
      <c r="BK45" s="274"/>
      <c r="BL45" s="274"/>
      <c r="BM45" s="216">
        <f>W20</f>
        <v>0</v>
      </c>
      <c r="BN45" s="216"/>
      <c r="BO45" s="216"/>
      <c r="BP45" s="217"/>
      <c r="BQ45" s="7"/>
      <c r="CY45" s="87"/>
      <c r="CZ45" s="87"/>
      <c r="DA45" s="87"/>
      <c r="DB45" s="87"/>
      <c r="DC45" s="87"/>
      <c r="DD45" s="87"/>
      <c r="DE45" s="87"/>
      <c r="DF45" s="87"/>
      <c r="DG45" s="87"/>
      <c r="DH45" s="87"/>
      <c r="DI45" s="87"/>
      <c r="DJ45" s="87"/>
      <c r="DK45" s="87"/>
      <c r="DL45" s="87"/>
      <c r="DM45" s="87"/>
      <c r="DN45" s="87"/>
      <c r="DO45" s="87"/>
      <c r="DP45" s="87"/>
      <c r="DQ45" s="87"/>
      <c r="DR45" s="87"/>
    </row>
    <row r="46" spans="2:122" ht="15" customHeight="1" x14ac:dyDescent="0.35">
      <c r="B46" s="52"/>
      <c r="C46" s="9" t="s">
        <v>140</v>
      </c>
      <c r="D46" s="42"/>
      <c r="E46" s="42"/>
      <c r="F46" s="42"/>
      <c r="G46" s="42"/>
      <c r="H46" s="42"/>
      <c r="I46" s="42"/>
      <c r="J46" s="42"/>
      <c r="K46" s="42"/>
      <c r="L46" s="42"/>
      <c r="M46" s="42"/>
      <c r="N46" s="42"/>
      <c r="O46" s="42"/>
      <c r="P46" s="42"/>
      <c r="Q46" s="42"/>
      <c r="R46" s="42"/>
      <c r="S46" s="42"/>
      <c r="T46" s="42"/>
      <c r="U46" s="42"/>
      <c r="V46" s="42"/>
      <c r="W46" s="42"/>
      <c r="X46" s="42"/>
      <c r="Y46" s="42"/>
      <c r="Z46" s="42"/>
      <c r="AA46" s="50"/>
      <c r="AD46" s="340"/>
      <c r="AE46" s="340"/>
      <c r="AF46" s="340"/>
      <c r="AG46" s="340"/>
      <c r="AH46" s="340"/>
      <c r="AI46" s="340"/>
      <c r="AJ46" s="340"/>
      <c r="AK46" s="340"/>
      <c r="AL46" s="340"/>
      <c r="AM46" s="340"/>
      <c r="AN46" s="340"/>
      <c r="AO46" s="340"/>
      <c r="AR46" s="1"/>
      <c r="AS46" s="308">
        <f t="shared" ref="AS46:AS54" si="0">C21</f>
        <v>0</v>
      </c>
      <c r="AT46" s="216"/>
      <c r="AU46" s="216"/>
      <c r="AV46" s="216"/>
      <c r="AW46" s="216">
        <f t="shared" ref="AW46:AW54" si="1">G21</f>
        <v>0</v>
      </c>
      <c r="AX46" s="216"/>
      <c r="AY46" s="216"/>
      <c r="AZ46" s="216"/>
      <c r="BA46" s="216">
        <f t="shared" ref="BA46:BA54" si="2">K21</f>
        <v>0</v>
      </c>
      <c r="BB46" s="216"/>
      <c r="BC46" s="217"/>
      <c r="BD46" s="42"/>
      <c r="BE46" s="83">
        <f t="shared" ref="BE46:BE54" si="3">O21</f>
        <v>0</v>
      </c>
      <c r="BF46" s="309">
        <f t="shared" ref="BF46:BF54" si="4">P21</f>
        <v>0</v>
      </c>
      <c r="BG46" s="274"/>
      <c r="BH46" s="274"/>
      <c r="BI46" s="274">
        <f t="shared" ref="BI46:BI54" si="5">S21</f>
        <v>0</v>
      </c>
      <c r="BJ46" s="274"/>
      <c r="BK46" s="274"/>
      <c r="BL46" s="274"/>
      <c r="BM46" s="216">
        <f t="shared" ref="BM46:BM54" si="6">W21</f>
        <v>0</v>
      </c>
      <c r="BN46" s="216"/>
      <c r="BO46" s="216"/>
      <c r="BP46" s="217"/>
      <c r="BQ46" s="7"/>
      <c r="CY46" s="87"/>
      <c r="CZ46" s="87"/>
      <c r="DA46" s="87"/>
      <c r="DB46" s="87"/>
      <c r="DC46" s="87"/>
      <c r="DD46" s="87"/>
      <c r="DE46" s="87"/>
      <c r="DF46" s="87"/>
      <c r="DG46" s="87"/>
      <c r="DH46" s="87"/>
      <c r="DI46" s="87"/>
      <c r="DJ46" s="87"/>
      <c r="DK46" s="87"/>
      <c r="DL46" s="87"/>
      <c r="DM46" s="87"/>
      <c r="DN46" s="87"/>
      <c r="DO46" s="87"/>
      <c r="DP46" s="87"/>
      <c r="DQ46" s="87"/>
      <c r="DR46" s="87"/>
    </row>
    <row r="47" spans="2:122" ht="15" customHeight="1" thickBot="1" x14ac:dyDescent="0.3">
      <c r="B47" s="52"/>
      <c r="C47" s="42"/>
      <c r="D47" s="42"/>
      <c r="E47" s="42"/>
      <c r="F47" s="42"/>
      <c r="G47" s="42"/>
      <c r="H47" s="42"/>
      <c r="I47" s="42"/>
      <c r="J47" s="42"/>
      <c r="K47" s="42"/>
      <c r="L47" s="42"/>
      <c r="M47" s="42"/>
      <c r="N47" s="42"/>
      <c r="O47" s="42"/>
      <c r="P47" s="42"/>
      <c r="Q47" s="42"/>
      <c r="R47" s="42"/>
      <c r="S47" s="42"/>
      <c r="T47" s="42"/>
      <c r="U47" s="42"/>
      <c r="V47" s="42"/>
      <c r="W47" s="42"/>
      <c r="X47" s="42"/>
      <c r="Y47" s="42"/>
      <c r="Z47" s="42"/>
      <c r="AA47" s="50"/>
      <c r="AD47" s="341" t="s">
        <v>166</v>
      </c>
      <c r="AE47" s="341"/>
      <c r="AF47" s="341"/>
      <c r="AG47" s="341"/>
      <c r="AH47" s="341"/>
      <c r="AI47" s="341"/>
      <c r="AJ47" s="341"/>
      <c r="AK47" s="341"/>
      <c r="AL47" s="341"/>
      <c r="AM47" s="341"/>
      <c r="AN47" s="341"/>
      <c r="AO47" s="341"/>
      <c r="AR47" s="1"/>
      <c r="AS47" s="308">
        <f t="shared" si="0"/>
        <v>0</v>
      </c>
      <c r="AT47" s="216"/>
      <c r="AU47" s="216"/>
      <c r="AV47" s="216"/>
      <c r="AW47" s="216">
        <f t="shared" si="1"/>
        <v>0</v>
      </c>
      <c r="AX47" s="216"/>
      <c r="AY47" s="216"/>
      <c r="AZ47" s="216"/>
      <c r="BA47" s="216">
        <f t="shared" si="2"/>
        <v>0</v>
      </c>
      <c r="BB47" s="216"/>
      <c r="BC47" s="217"/>
      <c r="BD47" s="42"/>
      <c r="BE47" s="83">
        <f t="shared" si="3"/>
        <v>0</v>
      </c>
      <c r="BF47" s="309">
        <f t="shared" si="4"/>
        <v>0</v>
      </c>
      <c r="BG47" s="274"/>
      <c r="BH47" s="274"/>
      <c r="BI47" s="274">
        <f t="shared" si="5"/>
        <v>0</v>
      </c>
      <c r="BJ47" s="274"/>
      <c r="BK47" s="274"/>
      <c r="BL47" s="274"/>
      <c r="BM47" s="216">
        <f t="shared" si="6"/>
        <v>0</v>
      </c>
      <c r="BN47" s="216"/>
      <c r="BO47" s="216"/>
      <c r="BP47" s="217"/>
      <c r="BQ47" s="7"/>
      <c r="CY47" s="87"/>
      <c r="CZ47" s="87"/>
      <c r="DA47" s="87"/>
      <c r="DB47" s="87"/>
      <c r="DC47" s="87"/>
      <c r="DD47" s="87"/>
      <c r="DE47" s="87"/>
      <c r="DF47" s="87"/>
      <c r="DG47" s="87"/>
      <c r="DH47" s="87"/>
      <c r="DI47" s="87"/>
      <c r="DJ47" s="87"/>
      <c r="DK47" s="87"/>
      <c r="DL47" s="87"/>
      <c r="DM47" s="87"/>
      <c r="DN47" s="87"/>
      <c r="DO47" s="87"/>
      <c r="DP47" s="87"/>
      <c r="DQ47" s="87"/>
      <c r="DR47" s="87"/>
    </row>
    <row r="48" spans="2:122" ht="15" customHeight="1" thickBot="1" x14ac:dyDescent="0.3">
      <c r="B48" s="52"/>
      <c r="C48" s="207" t="s">
        <v>100</v>
      </c>
      <c r="D48" s="208"/>
      <c r="E48" s="208"/>
      <c r="F48" s="208"/>
      <c r="G48" s="208"/>
      <c r="H48" s="208"/>
      <c r="I48" s="208"/>
      <c r="J48" s="208"/>
      <c r="K48" s="208"/>
      <c r="L48" s="208"/>
      <c r="M48" s="209"/>
      <c r="N48" s="42"/>
      <c r="O48" s="194" t="s">
        <v>14</v>
      </c>
      <c r="P48" s="195"/>
      <c r="Q48" s="195"/>
      <c r="R48" s="195"/>
      <c r="S48" s="195"/>
      <c r="T48" s="196"/>
      <c r="U48" s="294" t="s">
        <v>183</v>
      </c>
      <c r="V48" s="294"/>
      <c r="W48" s="294"/>
      <c r="X48" s="294"/>
      <c r="Y48" s="294"/>
      <c r="Z48" s="294"/>
      <c r="AA48" s="50"/>
      <c r="AD48" s="341"/>
      <c r="AE48" s="341"/>
      <c r="AF48" s="341"/>
      <c r="AG48" s="341"/>
      <c r="AH48" s="341"/>
      <c r="AI48" s="341"/>
      <c r="AJ48" s="341"/>
      <c r="AK48" s="341"/>
      <c r="AL48" s="341"/>
      <c r="AM48" s="341"/>
      <c r="AN48" s="341"/>
      <c r="AO48" s="341"/>
      <c r="AR48" s="1"/>
      <c r="AS48" s="308">
        <f t="shared" si="0"/>
        <v>0</v>
      </c>
      <c r="AT48" s="216"/>
      <c r="AU48" s="216"/>
      <c r="AV48" s="216"/>
      <c r="AW48" s="216">
        <f t="shared" si="1"/>
        <v>0</v>
      </c>
      <c r="AX48" s="216"/>
      <c r="AY48" s="216"/>
      <c r="AZ48" s="216"/>
      <c r="BA48" s="216">
        <f t="shared" si="2"/>
        <v>0</v>
      </c>
      <c r="BB48" s="216"/>
      <c r="BC48" s="217"/>
      <c r="BD48" s="42"/>
      <c r="BE48" s="83">
        <f t="shared" si="3"/>
        <v>0</v>
      </c>
      <c r="BF48" s="309">
        <f t="shared" si="4"/>
        <v>0</v>
      </c>
      <c r="BG48" s="274"/>
      <c r="BH48" s="274"/>
      <c r="BI48" s="274">
        <f t="shared" si="5"/>
        <v>0</v>
      </c>
      <c r="BJ48" s="274"/>
      <c r="BK48" s="274"/>
      <c r="BL48" s="274"/>
      <c r="BM48" s="216">
        <f t="shared" si="6"/>
        <v>0</v>
      </c>
      <c r="BN48" s="216"/>
      <c r="BO48" s="216"/>
      <c r="BP48" s="217"/>
      <c r="BQ48" s="7"/>
      <c r="CY48" s="87"/>
      <c r="CZ48" s="87"/>
      <c r="DA48" s="87"/>
      <c r="DB48" s="87"/>
      <c r="DC48" s="87"/>
      <c r="DD48" s="87"/>
      <c r="DE48" s="87"/>
      <c r="DF48" s="87"/>
      <c r="DG48" s="87"/>
      <c r="DH48" s="87"/>
      <c r="DI48" s="87"/>
      <c r="DJ48" s="87"/>
      <c r="DK48" s="87"/>
      <c r="DL48" s="87"/>
      <c r="DM48" s="87"/>
      <c r="DN48" s="87"/>
      <c r="DO48" s="87"/>
      <c r="DP48" s="87"/>
      <c r="DQ48" s="87"/>
      <c r="DR48" s="87"/>
    </row>
    <row r="49" spans="2:122" ht="15" customHeight="1" thickBot="1" x14ac:dyDescent="0.3">
      <c r="B49" s="52"/>
      <c r="C49" s="42"/>
      <c r="D49" s="42"/>
      <c r="E49" s="42"/>
      <c r="F49" s="42"/>
      <c r="G49" s="42"/>
      <c r="H49" s="42"/>
      <c r="I49" s="42"/>
      <c r="J49" s="42"/>
      <c r="K49" s="42"/>
      <c r="L49" s="42"/>
      <c r="M49" s="42"/>
      <c r="N49" s="42"/>
      <c r="O49" s="29">
        <v>4</v>
      </c>
      <c r="P49" s="199" t="s">
        <v>86</v>
      </c>
      <c r="Q49" s="199"/>
      <c r="R49" s="199"/>
      <c r="S49" s="199"/>
      <c r="T49" s="200"/>
      <c r="U49" s="294" t="s">
        <v>94</v>
      </c>
      <c r="V49" s="294"/>
      <c r="W49" s="294"/>
      <c r="X49" s="294"/>
      <c r="Y49" s="294"/>
      <c r="Z49" s="294"/>
      <c r="AA49" s="50"/>
      <c r="AD49" s="341"/>
      <c r="AE49" s="341"/>
      <c r="AF49" s="341"/>
      <c r="AG49" s="341"/>
      <c r="AH49" s="341"/>
      <c r="AI49" s="341"/>
      <c r="AJ49" s="341"/>
      <c r="AK49" s="341"/>
      <c r="AL49" s="341"/>
      <c r="AM49" s="341"/>
      <c r="AN49" s="341"/>
      <c r="AO49" s="341"/>
      <c r="AR49" s="1"/>
      <c r="AS49" s="308">
        <f t="shared" si="0"/>
        <v>0</v>
      </c>
      <c r="AT49" s="216"/>
      <c r="AU49" s="216"/>
      <c r="AV49" s="216"/>
      <c r="AW49" s="216">
        <f t="shared" si="1"/>
        <v>0</v>
      </c>
      <c r="AX49" s="216"/>
      <c r="AY49" s="216"/>
      <c r="AZ49" s="216"/>
      <c r="BA49" s="216">
        <f t="shared" si="2"/>
        <v>0</v>
      </c>
      <c r="BB49" s="216"/>
      <c r="BC49" s="217"/>
      <c r="BD49" s="42"/>
      <c r="BE49" s="83">
        <f t="shared" si="3"/>
        <v>0</v>
      </c>
      <c r="BF49" s="309">
        <f t="shared" si="4"/>
        <v>0</v>
      </c>
      <c r="BG49" s="274"/>
      <c r="BH49" s="274"/>
      <c r="BI49" s="274">
        <f t="shared" si="5"/>
        <v>0</v>
      </c>
      <c r="BJ49" s="274"/>
      <c r="BK49" s="274"/>
      <c r="BL49" s="274"/>
      <c r="BM49" s="216">
        <f t="shared" si="6"/>
        <v>0</v>
      </c>
      <c r="BN49" s="216"/>
      <c r="BO49" s="216"/>
      <c r="BP49" s="217"/>
      <c r="BQ49" s="7"/>
      <c r="CY49" s="87"/>
      <c r="CZ49" s="87"/>
      <c r="DA49" s="87"/>
      <c r="DB49" s="87"/>
      <c r="DC49" s="87"/>
      <c r="DD49" s="87"/>
      <c r="DE49" s="87"/>
      <c r="DF49" s="87"/>
      <c r="DG49" s="87"/>
      <c r="DH49" s="87"/>
      <c r="DI49" s="87"/>
      <c r="DJ49" s="87"/>
      <c r="DK49" s="87"/>
      <c r="DL49" s="87"/>
      <c r="DM49" s="87"/>
      <c r="DN49" s="87"/>
      <c r="DO49" s="87"/>
      <c r="DP49" s="87"/>
      <c r="DQ49" s="87"/>
      <c r="DR49" s="87"/>
    </row>
    <row r="50" spans="2:122" ht="15" customHeight="1" x14ac:dyDescent="0.25">
      <c r="B50" s="52"/>
      <c r="C50" s="283" t="s">
        <v>0</v>
      </c>
      <c r="D50" s="283"/>
      <c r="E50" s="283"/>
      <c r="F50" s="283"/>
      <c r="G50" s="283"/>
      <c r="H50" s="46"/>
      <c r="I50" s="292" t="str">
        <f>IF(H50=0,"Ei arvioitu",IF(H50=1,"Vähäinen merkitys",IF(H50=2,"Jonkin verran merkitystä",IF(H50=3,"Tärkeä",IF(H50=4,"Erittäin tärkeä",IF(H50=5,"Elintärkeä","Täytä arvo 1-4"))))))</f>
        <v>Ei arvioitu</v>
      </c>
      <c r="J50" s="292"/>
      <c r="K50" s="292"/>
      <c r="L50" s="292"/>
      <c r="M50" s="293"/>
      <c r="N50" s="42"/>
      <c r="O50" s="29">
        <v>3</v>
      </c>
      <c r="P50" s="199" t="s">
        <v>87</v>
      </c>
      <c r="Q50" s="199"/>
      <c r="R50" s="199"/>
      <c r="S50" s="199"/>
      <c r="T50" s="200"/>
      <c r="U50" s="294" t="s">
        <v>95</v>
      </c>
      <c r="V50" s="294"/>
      <c r="W50" s="294"/>
      <c r="X50" s="294"/>
      <c r="Y50" s="294"/>
      <c r="Z50" s="294"/>
      <c r="AA50" s="50"/>
      <c r="AD50" s="342" t="s">
        <v>166</v>
      </c>
      <c r="AE50" s="342"/>
      <c r="AF50" s="342"/>
      <c r="AG50" s="342"/>
      <c r="AH50" s="342"/>
      <c r="AI50" s="342"/>
      <c r="AJ50" s="342"/>
      <c r="AK50" s="342"/>
      <c r="AL50" s="342"/>
      <c r="AM50" s="342"/>
      <c r="AN50" s="342"/>
      <c r="AO50" s="342"/>
      <c r="AR50" s="1"/>
      <c r="AS50" s="308">
        <f t="shared" si="0"/>
        <v>0</v>
      </c>
      <c r="AT50" s="216"/>
      <c r="AU50" s="216"/>
      <c r="AV50" s="216"/>
      <c r="AW50" s="216">
        <f t="shared" si="1"/>
        <v>0</v>
      </c>
      <c r="AX50" s="216"/>
      <c r="AY50" s="216"/>
      <c r="AZ50" s="216"/>
      <c r="BA50" s="216">
        <f t="shared" si="2"/>
        <v>0</v>
      </c>
      <c r="BB50" s="216"/>
      <c r="BC50" s="217"/>
      <c r="BD50" s="42"/>
      <c r="BE50" s="83">
        <f t="shared" si="3"/>
        <v>0</v>
      </c>
      <c r="BF50" s="309">
        <f t="shared" si="4"/>
        <v>0</v>
      </c>
      <c r="BG50" s="274"/>
      <c r="BH50" s="274"/>
      <c r="BI50" s="274">
        <f t="shared" si="5"/>
        <v>0</v>
      </c>
      <c r="BJ50" s="274"/>
      <c r="BK50" s="274"/>
      <c r="BL50" s="274"/>
      <c r="BM50" s="216">
        <f t="shared" si="6"/>
        <v>0</v>
      </c>
      <c r="BN50" s="216"/>
      <c r="BO50" s="216"/>
      <c r="BP50" s="217"/>
      <c r="BQ50" s="7"/>
      <c r="CY50" s="87"/>
      <c r="CZ50" s="87"/>
      <c r="DA50" s="87"/>
      <c r="DB50" s="87"/>
      <c r="DC50" s="87"/>
      <c r="DD50" s="87"/>
      <c r="DE50" s="87"/>
      <c r="DF50" s="87"/>
      <c r="DG50" s="87"/>
      <c r="DH50" s="87"/>
      <c r="DI50" s="87"/>
      <c r="DJ50" s="87"/>
      <c r="DK50" s="87"/>
      <c r="DL50" s="87"/>
      <c r="DM50" s="87"/>
      <c r="DN50" s="87"/>
      <c r="DO50" s="87"/>
      <c r="DP50" s="87"/>
      <c r="DQ50" s="87"/>
      <c r="DR50" s="87"/>
    </row>
    <row r="51" spans="2:122" ht="15" customHeight="1" x14ac:dyDescent="0.25">
      <c r="B51" s="52"/>
      <c r="C51" s="283" t="s">
        <v>1</v>
      </c>
      <c r="D51" s="283"/>
      <c r="E51" s="283"/>
      <c r="F51" s="283"/>
      <c r="G51" s="283"/>
      <c r="H51" s="29"/>
      <c r="I51" s="215" t="str">
        <f t="shared" ref="I51:I52" si="7">IF(H51=0,"Ei arvioitu",IF(H51=1,"Vähäinen merkitys",IF(H51=2,"Jonkin verran merkitystä",IF(H51=3,"Tärkeä",IF(H51=4,"Erittäin tärkeä",IF(H51=5,"Elintärkeä","Täytä arvo 1-4"))))))</f>
        <v>Ei arvioitu</v>
      </c>
      <c r="J51" s="215"/>
      <c r="K51" s="215"/>
      <c r="L51" s="215"/>
      <c r="M51" s="295"/>
      <c r="N51" s="42"/>
      <c r="O51" s="29">
        <v>2</v>
      </c>
      <c r="P51" s="199" t="s">
        <v>88</v>
      </c>
      <c r="Q51" s="199"/>
      <c r="R51" s="199"/>
      <c r="S51" s="199"/>
      <c r="T51" s="200"/>
      <c r="U51" s="294" t="s">
        <v>96</v>
      </c>
      <c r="V51" s="294"/>
      <c r="W51" s="294"/>
      <c r="X51" s="294"/>
      <c r="Y51" s="294"/>
      <c r="Z51" s="294"/>
      <c r="AA51" s="50"/>
      <c r="AD51" s="342"/>
      <c r="AE51" s="342"/>
      <c r="AF51" s="342"/>
      <c r="AG51" s="342"/>
      <c r="AH51" s="342"/>
      <c r="AI51" s="342"/>
      <c r="AJ51" s="342"/>
      <c r="AK51" s="342"/>
      <c r="AL51" s="342"/>
      <c r="AM51" s="342"/>
      <c r="AN51" s="342"/>
      <c r="AO51" s="342"/>
      <c r="AR51" s="1"/>
      <c r="AS51" s="308">
        <f t="shared" si="0"/>
        <v>0</v>
      </c>
      <c r="AT51" s="216"/>
      <c r="AU51" s="216"/>
      <c r="AV51" s="216"/>
      <c r="AW51" s="216">
        <f t="shared" si="1"/>
        <v>0</v>
      </c>
      <c r="AX51" s="216"/>
      <c r="AY51" s="216"/>
      <c r="AZ51" s="216"/>
      <c r="BA51" s="216">
        <f t="shared" si="2"/>
        <v>0</v>
      </c>
      <c r="BB51" s="216"/>
      <c r="BC51" s="217"/>
      <c r="BD51" s="42"/>
      <c r="BE51" s="83">
        <f t="shared" si="3"/>
        <v>0</v>
      </c>
      <c r="BF51" s="309">
        <f t="shared" si="4"/>
        <v>0</v>
      </c>
      <c r="BG51" s="274"/>
      <c r="BH51" s="274"/>
      <c r="BI51" s="274">
        <f t="shared" si="5"/>
        <v>0</v>
      </c>
      <c r="BJ51" s="274"/>
      <c r="BK51" s="274"/>
      <c r="BL51" s="274"/>
      <c r="BM51" s="216">
        <f t="shared" si="6"/>
        <v>0</v>
      </c>
      <c r="BN51" s="216"/>
      <c r="BO51" s="216"/>
      <c r="BP51" s="217"/>
      <c r="BQ51" s="7"/>
      <c r="CY51" s="87"/>
      <c r="CZ51" s="87"/>
      <c r="DA51" s="87"/>
      <c r="DB51" s="87"/>
      <c r="DC51" s="87"/>
      <c r="DD51" s="87"/>
      <c r="DE51" s="87"/>
      <c r="DF51" s="87"/>
      <c r="DG51" s="87"/>
      <c r="DH51" s="87"/>
      <c r="DI51" s="87"/>
      <c r="DJ51" s="87"/>
      <c r="DK51" s="87"/>
      <c r="DL51" s="87"/>
      <c r="DM51" s="87"/>
      <c r="DN51" s="87"/>
      <c r="DO51" s="87"/>
      <c r="DP51" s="87"/>
      <c r="DQ51" s="87"/>
      <c r="DR51" s="87"/>
    </row>
    <row r="52" spans="2:122" ht="15" customHeight="1" thickBot="1" x14ac:dyDescent="0.3">
      <c r="B52" s="52"/>
      <c r="C52" s="283" t="s">
        <v>2</v>
      </c>
      <c r="D52" s="283"/>
      <c r="E52" s="283"/>
      <c r="F52" s="283"/>
      <c r="G52" s="283"/>
      <c r="H52" s="30"/>
      <c r="I52" s="296" t="str">
        <f t="shared" si="7"/>
        <v>Ei arvioitu</v>
      </c>
      <c r="J52" s="296"/>
      <c r="K52" s="296"/>
      <c r="L52" s="296"/>
      <c r="M52" s="297"/>
      <c r="N52" s="42"/>
      <c r="O52" s="30">
        <v>1</v>
      </c>
      <c r="P52" s="201" t="s">
        <v>89</v>
      </c>
      <c r="Q52" s="201"/>
      <c r="R52" s="201"/>
      <c r="S52" s="201"/>
      <c r="T52" s="202"/>
      <c r="U52" s="294" t="s">
        <v>97</v>
      </c>
      <c r="V52" s="294"/>
      <c r="W52" s="294"/>
      <c r="X52" s="294"/>
      <c r="Y52" s="294"/>
      <c r="Z52" s="294"/>
      <c r="AA52" s="50"/>
      <c r="AD52" s="342"/>
      <c r="AE52" s="342"/>
      <c r="AF52" s="342"/>
      <c r="AG52" s="342"/>
      <c r="AH52" s="342"/>
      <c r="AI52" s="342"/>
      <c r="AJ52" s="342"/>
      <c r="AK52" s="342"/>
      <c r="AL52" s="342"/>
      <c r="AM52" s="342"/>
      <c r="AN52" s="342"/>
      <c r="AO52" s="342"/>
      <c r="AR52" s="1"/>
      <c r="AS52" s="308">
        <f t="shared" si="0"/>
        <v>0</v>
      </c>
      <c r="AT52" s="216"/>
      <c r="AU52" s="216"/>
      <c r="AV52" s="216"/>
      <c r="AW52" s="216">
        <f t="shared" si="1"/>
        <v>0</v>
      </c>
      <c r="AX52" s="216"/>
      <c r="AY52" s="216"/>
      <c r="AZ52" s="216"/>
      <c r="BA52" s="216">
        <f t="shared" si="2"/>
        <v>0</v>
      </c>
      <c r="BB52" s="216"/>
      <c r="BC52" s="217"/>
      <c r="BD52" s="42"/>
      <c r="BE52" s="83">
        <f t="shared" si="3"/>
        <v>0</v>
      </c>
      <c r="BF52" s="309">
        <f t="shared" si="4"/>
        <v>0</v>
      </c>
      <c r="BG52" s="274"/>
      <c r="BH52" s="274"/>
      <c r="BI52" s="274">
        <f t="shared" si="5"/>
        <v>0</v>
      </c>
      <c r="BJ52" s="274"/>
      <c r="BK52" s="274"/>
      <c r="BL52" s="274"/>
      <c r="BM52" s="216">
        <f t="shared" si="6"/>
        <v>0</v>
      </c>
      <c r="BN52" s="216"/>
      <c r="BO52" s="216"/>
      <c r="BP52" s="217"/>
      <c r="BQ52" s="7"/>
      <c r="CY52" s="87"/>
      <c r="CZ52" s="87"/>
      <c r="DA52" s="87"/>
      <c r="DB52" s="87"/>
      <c r="DC52" s="87"/>
      <c r="DD52" s="87"/>
      <c r="DE52" s="87"/>
      <c r="DF52" s="87"/>
      <c r="DG52" s="87"/>
      <c r="DH52" s="87"/>
      <c r="DI52" s="87"/>
      <c r="DJ52" s="87"/>
      <c r="DK52" s="87"/>
      <c r="DL52" s="87"/>
      <c r="DM52" s="87"/>
      <c r="DN52" s="87"/>
      <c r="DO52" s="87"/>
      <c r="DP52" s="87"/>
      <c r="DQ52" s="87"/>
      <c r="DR52" s="87"/>
    </row>
    <row r="53" spans="2:122" ht="15" customHeight="1" thickBot="1" x14ac:dyDescent="0.35">
      <c r="B53" s="52"/>
      <c r="C53" s="10"/>
      <c r="D53" s="42"/>
      <c r="E53" s="42"/>
      <c r="F53" s="42"/>
      <c r="G53" s="42"/>
      <c r="H53" s="42"/>
      <c r="I53" s="42"/>
      <c r="J53" s="42"/>
      <c r="K53" s="42"/>
      <c r="L53" s="42"/>
      <c r="M53" s="42"/>
      <c r="N53" s="42"/>
      <c r="O53" s="42"/>
      <c r="P53" s="42"/>
      <c r="Q53" s="42"/>
      <c r="R53" s="42"/>
      <c r="S53" s="42"/>
      <c r="T53" s="42"/>
      <c r="U53" s="42"/>
      <c r="V53" s="42"/>
      <c r="W53" s="42"/>
      <c r="X53" s="42"/>
      <c r="Y53" s="42"/>
      <c r="Z53" s="42"/>
      <c r="AA53" s="50"/>
      <c r="AD53" s="343" t="s">
        <v>166</v>
      </c>
      <c r="AE53" s="343"/>
      <c r="AF53" s="343"/>
      <c r="AG53" s="343"/>
      <c r="AH53" s="343"/>
      <c r="AI53" s="343"/>
      <c r="AJ53" s="343"/>
      <c r="AK53" s="343"/>
      <c r="AL53" s="343"/>
      <c r="AM53" s="343"/>
      <c r="AN53" s="343"/>
      <c r="AO53" s="343"/>
      <c r="AR53" s="1"/>
      <c r="AS53" s="308">
        <f t="shared" si="0"/>
        <v>0</v>
      </c>
      <c r="AT53" s="216"/>
      <c r="AU53" s="216"/>
      <c r="AV53" s="216"/>
      <c r="AW53" s="216">
        <f t="shared" si="1"/>
        <v>0</v>
      </c>
      <c r="AX53" s="216"/>
      <c r="AY53" s="216"/>
      <c r="AZ53" s="216"/>
      <c r="BA53" s="216">
        <f t="shared" si="2"/>
        <v>0</v>
      </c>
      <c r="BB53" s="216"/>
      <c r="BC53" s="217"/>
      <c r="BD53" s="42"/>
      <c r="BE53" s="83">
        <f t="shared" si="3"/>
        <v>0</v>
      </c>
      <c r="BF53" s="309">
        <f t="shared" si="4"/>
        <v>0</v>
      </c>
      <c r="BG53" s="274"/>
      <c r="BH53" s="274"/>
      <c r="BI53" s="274">
        <f t="shared" si="5"/>
        <v>0</v>
      </c>
      <c r="BJ53" s="274"/>
      <c r="BK53" s="274"/>
      <c r="BL53" s="274"/>
      <c r="BM53" s="216">
        <f t="shared" si="6"/>
        <v>0</v>
      </c>
      <c r="BN53" s="216"/>
      <c r="BO53" s="216"/>
      <c r="BP53" s="217"/>
      <c r="BQ53" s="7"/>
      <c r="CY53" s="87"/>
      <c r="CZ53" s="87"/>
      <c r="DA53" s="87"/>
      <c r="DB53" s="87"/>
      <c r="DC53" s="87"/>
      <c r="DD53" s="87"/>
      <c r="DE53" s="87"/>
      <c r="DF53" s="87"/>
      <c r="DG53" s="87"/>
      <c r="DH53" s="87"/>
      <c r="DI53" s="87"/>
      <c r="DJ53" s="87"/>
      <c r="DK53" s="87"/>
      <c r="DL53" s="87"/>
      <c r="DM53" s="87"/>
      <c r="DN53" s="87"/>
      <c r="DO53" s="87"/>
      <c r="DP53" s="87"/>
      <c r="DQ53" s="87"/>
      <c r="DR53" s="87"/>
    </row>
    <row r="54" spans="2:122" ht="15" customHeight="1" thickBot="1" x14ac:dyDescent="0.3">
      <c r="B54" s="52"/>
      <c r="C54" s="194" t="s">
        <v>22</v>
      </c>
      <c r="D54" s="195"/>
      <c r="E54" s="195"/>
      <c r="F54" s="195"/>
      <c r="G54" s="195"/>
      <c r="H54" s="195"/>
      <c r="I54" s="195"/>
      <c r="J54" s="195"/>
      <c r="K54" s="195"/>
      <c r="L54" s="195"/>
      <c r="M54" s="196"/>
      <c r="N54" s="42"/>
      <c r="O54" s="294" t="s">
        <v>98</v>
      </c>
      <c r="P54" s="294"/>
      <c r="Q54" s="294"/>
      <c r="R54" s="294"/>
      <c r="S54" s="294"/>
      <c r="T54" s="294"/>
      <c r="U54" s="294"/>
      <c r="V54" s="294"/>
      <c r="W54" s="294"/>
      <c r="X54" s="294"/>
      <c r="Y54" s="294"/>
      <c r="Z54" s="294"/>
      <c r="AA54" s="50"/>
      <c r="AD54" s="343"/>
      <c r="AE54" s="343"/>
      <c r="AF54" s="343"/>
      <c r="AG54" s="343"/>
      <c r="AH54" s="343"/>
      <c r="AI54" s="343"/>
      <c r="AJ54" s="343"/>
      <c r="AK54" s="343"/>
      <c r="AL54" s="343"/>
      <c r="AM54" s="343"/>
      <c r="AN54" s="343"/>
      <c r="AO54" s="343"/>
      <c r="AR54" s="1"/>
      <c r="AS54" s="310">
        <f t="shared" si="0"/>
        <v>0</v>
      </c>
      <c r="AT54" s="205"/>
      <c r="AU54" s="205"/>
      <c r="AV54" s="205"/>
      <c r="AW54" s="205">
        <f t="shared" si="1"/>
        <v>0</v>
      </c>
      <c r="AX54" s="205"/>
      <c r="AY54" s="205"/>
      <c r="AZ54" s="205"/>
      <c r="BA54" s="205">
        <f t="shared" si="2"/>
        <v>0</v>
      </c>
      <c r="BB54" s="205"/>
      <c r="BC54" s="206"/>
      <c r="BD54" s="42"/>
      <c r="BE54" s="84">
        <f t="shared" si="3"/>
        <v>0</v>
      </c>
      <c r="BF54" s="311">
        <f t="shared" si="4"/>
        <v>0</v>
      </c>
      <c r="BG54" s="276"/>
      <c r="BH54" s="276"/>
      <c r="BI54" s="276">
        <f t="shared" si="5"/>
        <v>0</v>
      </c>
      <c r="BJ54" s="276"/>
      <c r="BK54" s="276"/>
      <c r="BL54" s="276"/>
      <c r="BM54" s="205">
        <f t="shared" si="6"/>
        <v>0</v>
      </c>
      <c r="BN54" s="205"/>
      <c r="BO54" s="205"/>
      <c r="BP54" s="206"/>
      <c r="BQ54" s="7"/>
      <c r="CY54" s="87"/>
      <c r="CZ54" s="87"/>
      <c r="DA54" s="87"/>
      <c r="DB54" s="87"/>
      <c r="DC54" s="87"/>
      <c r="DD54" s="87"/>
      <c r="DE54" s="87"/>
      <c r="DF54" s="87"/>
      <c r="DG54" s="87"/>
      <c r="DH54" s="87"/>
      <c r="DI54" s="87"/>
      <c r="DJ54" s="87"/>
      <c r="DK54" s="87"/>
      <c r="DL54" s="87"/>
      <c r="DM54" s="87"/>
      <c r="DN54" s="87"/>
      <c r="DO54" s="87"/>
      <c r="DP54" s="87"/>
      <c r="DQ54" s="87"/>
      <c r="DR54" s="87"/>
    </row>
    <row r="55" spans="2:122" ht="15" customHeight="1" thickBot="1" x14ac:dyDescent="0.3">
      <c r="B55" s="52"/>
      <c r="C55" s="351"/>
      <c r="D55" s="222"/>
      <c r="E55" s="222"/>
      <c r="F55" s="222"/>
      <c r="G55" s="222"/>
      <c r="H55" s="222"/>
      <c r="I55" s="222"/>
      <c r="J55" s="222"/>
      <c r="K55" s="222"/>
      <c r="L55" s="222"/>
      <c r="M55" s="223"/>
      <c r="N55" s="42"/>
      <c r="O55" s="294" t="s">
        <v>99</v>
      </c>
      <c r="P55" s="294"/>
      <c r="Q55" s="294"/>
      <c r="R55" s="294"/>
      <c r="S55" s="294"/>
      <c r="T55" s="294"/>
      <c r="U55" s="294"/>
      <c r="V55" s="294"/>
      <c r="W55" s="294"/>
      <c r="X55" s="294"/>
      <c r="Y55" s="294"/>
      <c r="Z55" s="294"/>
      <c r="AA55" s="50"/>
      <c r="AD55" s="343"/>
      <c r="AE55" s="343"/>
      <c r="AF55" s="343"/>
      <c r="AG55" s="343"/>
      <c r="AH55" s="343"/>
      <c r="AI55" s="343"/>
      <c r="AJ55" s="343"/>
      <c r="AK55" s="343"/>
      <c r="AL55" s="343"/>
      <c r="AM55" s="343"/>
      <c r="AN55" s="343"/>
      <c r="AO55" s="343"/>
      <c r="AR55" s="1"/>
      <c r="BD55" s="8"/>
      <c r="BQ55" s="7"/>
      <c r="CY55" s="87"/>
      <c r="CZ55" s="87"/>
      <c r="DA55" s="87"/>
      <c r="DB55" s="87"/>
      <c r="DC55" s="87"/>
      <c r="DD55" s="87"/>
      <c r="DE55" s="87"/>
      <c r="DF55" s="87"/>
      <c r="DG55" s="87"/>
      <c r="DH55" s="87"/>
      <c r="DI55" s="87"/>
      <c r="DJ55" s="87"/>
      <c r="DK55" s="87"/>
      <c r="DL55" s="87"/>
      <c r="DM55" s="87"/>
      <c r="DN55" s="87"/>
      <c r="DO55" s="87"/>
      <c r="DP55" s="87"/>
      <c r="DQ55" s="87"/>
      <c r="DR55" s="87"/>
    </row>
    <row r="56" spans="2:122" ht="15" customHeight="1" thickBot="1" x14ac:dyDescent="0.35">
      <c r="B56" s="52"/>
      <c r="C56" s="42"/>
      <c r="D56" s="42"/>
      <c r="E56" s="42"/>
      <c r="F56" s="42"/>
      <c r="G56" s="42"/>
      <c r="H56" s="42"/>
      <c r="I56" s="42"/>
      <c r="J56" s="42"/>
      <c r="K56" s="42"/>
      <c r="L56" s="42"/>
      <c r="M56" s="42"/>
      <c r="N56" s="42"/>
      <c r="O56" s="42"/>
      <c r="P56" s="42"/>
      <c r="Q56" s="42"/>
      <c r="R56" s="42"/>
      <c r="S56" s="42"/>
      <c r="T56" s="42"/>
      <c r="U56" s="42"/>
      <c r="V56" s="42"/>
      <c r="W56" s="42"/>
      <c r="X56" s="42"/>
      <c r="Y56" s="42"/>
      <c r="Z56" s="42"/>
      <c r="AA56" s="50"/>
      <c r="AD56" s="339" t="s">
        <v>166</v>
      </c>
      <c r="AE56" s="339"/>
      <c r="AF56" s="339"/>
      <c r="AG56" s="339"/>
      <c r="AH56" s="339"/>
      <c r="AI56" s="339"/>
      <c r="AJ56" s="339"/>
      <c r="AK56" s="339"/>
      <c r="AL56" s="339"/>
      <c r="AM56" s="339"/>
      <c r="AN56" s="339"/>
      <c r="AO56" s="339"/>
      <c r="AR56" s="51"/>
      <c r="AS56" s="17"/>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9"/>
      <c r="CY56" s="87"/>
      <c r="CZ56" s="87"/>
      <c r="DA56" s="87"/>
      <c r="DB56" s="87"/>
      <c r="DC56" s="87"/>
      <c r="DD56" s="87"/>
      <c r="DE56" s="87"/>
      <c r="DF56" s="87"/>
      <c r="DG56" s="87"/>
      <c r="DH56" s="87"/>
      <c r="DI56" s="87"/>
      <c r="DJ56" s="87"/>
      <c r="DK56" s="87"/>
      <c r="DL56" s="87"/>
      <c r="DM56" s="87"/>
      <c r="DN56" s="87"/>
      <c r="DO56" s="87"/>
      <c r="DP56" s="87"/>
      <c r="DQ56" s="87"/>
      <c r="DR56" s="87"/>
    </row>
    <row r="57" spans="2:122" ht="15" customHeight="1" thickBot="1" x14ac:dyDescent="0.3">
      <c r="B57" s="52"/>
      <c r="C57" s="207" t="s">
        <v>182</v>
      </c>
      <c r="D57" s="208"/>
      <c r="E57" s="208"/>
      <c r="F57" s="208"/>
      <c r="G57" s="208"/>
      <c r="H57" s="208"/>
      <c r="I57" s="208"/>
      <c r="J57" s="208"/>
      <c r="K57" s="208"/>
      <c r="L57" s="208"/>
      <c r="M57" s="208"/>
      <c r="N57" s="208"/>
      <c r="O57" s="208"/>
      <c r="P57" s="208"/>
      <c r="Q57" s="208"/>
      <c r="R57" s="208"/>
      <c r="S57" s="208"/>
      <c r="T57" s="208"/>
      <c r="U57" s="208"/>
      <c r="V57" s="208"/>
      <c r="W57" s="208"/>
      <c r="X57" s="208"/>
      <c r="Y57" s="208"/>
      <c r="Z57" s="209"/>
      <c r="AA57" s="50"/>
      <c r="AD57" s="339"/>
      <c r="AE57" s="339"/>
      <c r="AF57" s="339"/>
      <c r="AG57" s="339"/>
      <c r="AH57" s="339"/>
      <c r="AI57" s="339"/>
      <c r="AJ57" s="339"/>
      <c r="AK57" s="339"/>
      <c r="AL57" s="339"/>
      <c r="AM57" s="339"/>
      <c r="AN57" s="339"/>
      <c r="AO57" s="339"/>
      <c r="AR57" s="52"/>
      <c r="AS57" s="312" t="str">
        <f>C32</f>
        <v>2. Kohteessa käsiteltävien tietojen sekä kohteen tietoturva- ja ICT-varautumisen luokitukset</v>
      </c>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50"/>
      <c r="CY57" s="87"/>
      <c r="CZ57" s="87"/>
      <c r="DA57" s="87"/>
      <c r="DB57" s="87"/>
      <c r="DC57" s="87"/>
      <c r="DD57" s="87"/>
      <c r="DE57" s="87"/>
      <c r="DF57" s="87"/>
      <c r="DG57" s="87"/>
      <c r="DH57" s="87"/>
      <c r="DI57" s="87"/>
      <c r="DJ57" s="87"/>
      <c r="DK57" s="87"/>
      <c r="DL57" s="87"/>
      <c r="DM57" s="87"/>
      <c r="DN57" s="87"/>
      <c r="DO57" s="87"/>
      <c r="DP57" s="87"/>
      <c r="DQ57" s="87"/>
      <c r="DR57" s="87"/>
    </row>
    <row r="58" spans="2:122" ht="15" customHeight="1" thickBot="1" x14ac:dyDescent="0.3">
      <c r="B58" s="52"/>
      <c r="C58" s="42"/>
      <c r="D58" s="42"/>
      <c r="E58" s="42"/>
      <c r="F58" s="42"/>
      <c r="G58" s="42"/>
      <c r="H58" s="42"/>
      <c r="I58" s="42"/>
      <c r="J58" s="42"/>
      <c r="K58" s="42"/>
      <c r="L58" s="42"/>
      <c r="M58" s="42"/>
      <c r="N58" s="42"/>
      <c r="O58" s="42"/>
      <c r="P58" s="42"/>
      <c r="Q58" s="42"/>
      <c r="R58" s="42"/>
      <c r="S58" s="42"/>
      <c r="T58" s="42"/>
      <c r="U58" s="42"/>
      <c r="V58" s="42"/>
      <c r="W58" s="42"/>
      <c r="X58" s="42"/>
      <c r="Y58" s="42"/>
      <c r="Z58" s="42"/>
      <c r="AA58" s="50"/>
      <c r="AD58" s="339"/>
      <c r="AE58" s="339"/>
      <c r="AF58" s="339"/>
      <c r="AG58" s="339"/>
      <c r="AH58" s="339"/>
      <c r="AI58" s="339"/>
      <c r="AJ58" s="339"/>
      <c r="AK58" s="339"/>
      <c r="AL58" s="339"/>
      <c r="AM58" s="339"/>
      <c r="AN58" s="339"/>
      <c r="AO58" s="339"/>
      <c r="AR58" s="5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50"/>
      <c r="CY58" s="87"/>
      <c r="CZ58" s="87"/>
      <c r="DA58" s="87"/>
      <c r="DB58" s="87"/>
      <c r="DC58" s="87"/>
      <c r="DD58" s="87"/>
      <c r="DE58" s="87"/>
      <c r="DF58" s="87"/>
      <c r="DG58" s="87"/>
      <c r="DH58" s="87"/>
      <c r="DI58" s="87"/>
      <c r="DJ58" s="87"/>
      <c r="DK58" s="87"/>
      <c r="DL58" s="87"/>
      <c r="DM58" s="87"/>
      <c r="DN58" s="87"/>
      <c r="DO58" s="87"/>
      <c r="DP58" s="87"/>
      <c r="DQ58" s="87"/>
      <c r="DR58" s="87"/>
    </row>
    <row r="59" spans="2:122" ht="15" customHeight="1" thickBot="1" x14ac:dyDescent="0.3">
      <c r="B59" s="52"/>
      <c r="C59" s="207" t="s">
        <v>181</v>
      </c>
      <c r="D59" s="208"/>
      <c r="E59" s="208"/>
      <c r="F59" s="208"/>
      <c r="G59" s="208"/>
      <c r="H59" s="208"/>
      <c r="I59" s="208"/>
      <c r="J59" s="208"/>
      <c r="K59" s="208"/>
      <c r="L59" s="208"/>
      <c r="M59" s="209"/>
      <c r="N59" s="42"/>
      <c r="O59" s="207" t="s">
        <v>144</v>
      </c>
      <c r="P59" s="208"/>
      <c r="Q59" s="208"/>
      <c r="R59" s="208"/>
      <c r="S59" s="208"/>
      <c r="T59" s="208"/>
      <c r="U59" s="208"/>
      <c r="V59" s="208"/>
      <c r="W59" s="208"/>
      <c r="X59" s="208"/>
      <c r="Y59" s="208"/>
      <c r="Z59" s="209"/>
      <c r="AA59" s="50"/>
      <c r="AD59" s="340" t="s">
        <v>166</v>
      </c>
      <c r="AE59" s="340"/>
      <c r="AF59" s="340"/>
      <c r="AG59" s="340"/>
      <c r="AH59" s="340"/>
      <c r="AI59" s="340"/>
      <c r="AJ59" s="340"/>
      <c r="AK59" s="340"/>
      <c r="AL59" s="340"/>
      <c r="AM59" s="340"/>
      <c r="AN59" s="340"/>
      <c r="AO59" s="340"/>
      <c r="AR59" s="52"/>
      <c r="AS59" s="194" t="str">
        <f>C34</f>
        <v>Suojaustaso luokitus:</v>
      </c>
      <c r="AT59" s="195"/>
      <c r="AU59" s="195"/>
      <c r="AV59" s="195"/>
      <c r="AW59" s="196"/>
      <c r="AX59" s="44"/>
      <c r="AY59" s="194" t="str">
        <f>I34</f>
        <v>Turvallisuusluokitus:</v>
      </c>
      <c r="AZ59" s="195"/>
      <c r="BA59" s="195"/>
      <c r="BB59" s="195"/>
      <c r="BC59" s="196"/>
      <c r="BD59" s="42"/>
      <c r="BE59" s="313" t="str">
        <f>O34</f>
        <v>Täyttövinkkinä seuraavaa: 
- useimmiten järjestelmässä tai palvelussa on käytössä vain jompi kumpi eli suojaustaso tai turvallisuusluokitus
- tietoturvaluokkaan tulee arvo automaattisesti tietojen tason perusteella (tarvittaessa arvoa voi muuttaa manuaalisesti)</v>
      </c>
      <c r="BF59" s="314"/>
      <c r="BG59" s="314"/>
      <c r="BH59" s="314"/>
      <c r="BI59" s="314"/>
      <c r="BJ59" s="44"/>
      <c r="BK59" s="194" t="str">
        <f>U34</f>
        <v>Kohteen tietoturvataso ja/tai ICT-varautumistaso vaihtoehdot:</v>
      </c>
      <c r="BL59" s="195"/>
      <c r="BM59" s="195"/>
      <c r="BN59" s="195"/>
      <c r="BO59" s="195"/>
      <c r="BP59" s="196"/>
      <c r="BQ59" s="50"/>
      <c r="CY59" s="87"/>
      <c r="CZ59" s="87"/>
      <c r="DA59" s="87"/>
      <c r="DB59" s="87"/>
      <c r="DC59" s="87"/>
      <c r="DD59" s="87"/>
      <c r="DE59" s="87"/>
      <c r="DF59" s="87"/>
      <c r="DG59" s="87"/>
      <c r="DH59" s="87"/>
      <c r="DI59" s="87"/>
      <c r="DJ59" s="87"/>
      <c r="DK59" s="87"/>
      <c r="DL59" s="87"/>
      <c r="DM59" s="87"/>
      <c r="DN59" s="87"/>
      <c r="DO59" s="87"/>
      <c r="DP59" s="87"/>
      <c r="DQ59" s="87"/>
      <c r="DR59" s="87"/>
    </row>
    <row r="60" spans="2:122" ht="15" customHeight="1" thickBot="1" x14ac:dyDescent="0.3">
      <c r="B60" s="52"/>
      <c r="C60" s="283" t="s">
        <v>152</v>
      </c>
      <c r="D60" s="283"/>
      <c r="E60" s="283"/>
      <c r="F60" s="283"/>
      <c r="G60" s="283"/>
      <c r="H60" s="21"/>
      <c r="I60" s="352" t="str">
        <f>IF(H60=0,"Ei sovittu",IF(H60=1,"Lähtötaso",IF(H60=2,"Normaali",IF(H60=3,"Laajennettu",IF(H60=4,"Kriittinen",IF(H60=5,"Erittäin kriittinen",IF(H60=6,"Oma asteikko","Täytä arvo 1-6")))))))</f>
        <v>Ei sovittu</v>
      </c>
      <c r="J60" s="287"/>
      <c r="K60" s="287"/>
      <c r="L60" s="287"/>
      <c r="M60" s="288"/>
      <c r="N60" s="42"/>
      <c r="O60" s="42"/>
      <c r="P60" s="42"/>
      <c r="Q60" s="42"/>
      <c r="R60" s="42"/>
      <c r="S60" s="289" t="s">
        <v>31</v>
      </c>
      <c r="T60" s="290"/>
      <c r="U60" s="290" t="s">
        <v>32</v>
      </c>
      <c r="V60" s="290"/>
      <c r="W60" s="290" t="s">
        <v>33</v>
      </c>
      <c r="X60" s="290"/>
      <c r="Y60" s="290" t="s">
        <v>34</v>
      </c>
      <c r="Z60" s="291"/>
      <c r="AA60" s="50"/>
      <c r="AD60" s="340"/>
      <c r="AE60" s="340"/>
      <c r="AF60" s="340"/>
      <c r="AG60" s="340"/>
      <c r="AH60" s="340"/>
      <c r="AI60" s="340"/>
      <c r="AJ60" s="340"/>
      <c r="AK60" s="340"/>
      <c r="AL60" s="340"/>
      <c r="AM60" s="340"/>
      <c r="AN60" s="340"/>
      <c r="AO60" s="340"/>
      <c r="AR60" s="52"/>
      <c r="AS60" s="29">
        <f>C35</f>
        <v>5</v>
      </c>
      <c r="AT60" s="199" t="str">
        <f>D35</f>
        <v>Suojaustaso I (ST I)</v>
      </c>
      <c r="AU60" s="199"/>
      <c r="AV60" s="199"/>
      <c r="AW60" s="200"/>
      <c r="AX60" s="44"/>
      <c r="AY60" s="29">
        <f>I35</f>
        <v>5</v>
      </c>
      <c r="AZ60" s="160" t="str">
        <f>J35</f>
        <v>ERITTÄIN SALAINEN</v>
      </c>
      <c r="BA60" s="160"/>
      <c r="BB60" s="160"/>
      <c r="BC60" s="179"/>
      <c r="BD60" s="42"/>
      <c r="BE60" s="314"/>
      <c r="BF60" s="314"/>
      <c r="BG60" s="314"/>
      <c r="BH60" s="314"/>
      <c r="BI60" s="314"/>
      <c r="BJ60" s="44"/>
      <c r="BK60" s="197"/>
      <c r="BL60" s="164"/>
      <c r="BM60" s="164"/>
      <c r="BN60" s="164"/>
      <c r="BO60" s="164"/>
      <c r="BP60" s="198"/>
      <c r="BQ60" s="50"/>
      <c r="CY60" s="87"/>
      <c r="CZ60" s="87"/>
      <c r="DA60" s="87"/>
      <c r="DB60" s="87"/>
      <c r="DC60" s="87"/>
      <c r="DD60" s="87"/>
      <c r="DE60" s="87"/>
      <c r="DF60" s="87"/>
      <c r="DG60" s="87"/>
      <c r="DH60" s="87"/>
      <c r="DI60" s="87"/>
      <c r="DJ60" s="87"/>
      <c r="DK60" s="87"/>
      <c r="DL60" s="87"/>
      <c r="DM60" s="87"/>
      <c r="DN60" s="87"/>
      <c r="DO60" s="87"/>
      <c r="DP60" s="87"/>
      <c r="DQ60" s="87"/>
      <c r="DR60" s="87"/>
    </row>
    <row r="61" spans="2:122" ht="15" customHeight="1" x14ac:dyDescent="0.25">
      <c r="B61" s="52"/>
      <c r="C61" s="283" t="s">
        <v>19</v>
      </c>
      <c r="D61" s="283"/>
      <c r="E61" s="283"/>
      <c r="F61" s="283"/>
      <c r="G61" s="283"/>
      <c r="H61" s="284" t="str">
        <f>IF(H60=0,"Ei sovittu",IF(H60=1,"arkisin 8-16 tai huonompi",IF(H60=2,"arkisin 7-19",IF(H60=3,"arkisin 7-21, la-su 9-18",IF(H60=4,"24/7",IF(H60=5,"24/7",IF(H60=6,S71,"Täytä arvo 1-6")))))))</f>
        <v>Ei sovittu</v>
      </c>
      <c r="I61" s="284"/>
      <c r="J61" s="284"/>
      <c r="K61" s="284"/>
      <c r="L61" s="284"/>
      <c r="M61" s="284"/>
      <c r="N61" s="42"/>
      <c r="O61" s="268" t="s">
        <v>81</v>
      </c>
      <c r="P61" s="268"/>
      <c r="Q61" s="269"/>
      <c r="R61" s="45">
        <v>5</v>
      </c>
      <c r="S61" s="270" t="s">
        <v>36</v>
      </c>
      <c r="T61" s="271"/>
      <c r="U61" s="344" t="s">
        <v>40</v>
      </c>
      <c r="V61" s="345"/>
      <c r="W61" s="346" t="s">
        <v>37</v>
      </c>
      <c r="X61" s="346"/>
      <c r="Y61" s="346" t="s">
        <v>38</v>
      </c>
      <c r="Z61" s="347"/>
      <c r="AA61" s="50"/>
      <c r="AD61" s="340"/>
      <c r="AE61" s="340"/>
      <c r="AF61" s="340"/>
      <c r="AG61" s="340"/>
      <c r="AH61" s="340"/>
      <c r="AI61" s="340"/>
      <c r="AJ61" s="340"/>
      <c r="AK61" s="340"/>
      <c r="AL61" s="340"/>
      <c r="AM61" s="340"/>
      <c r="AN61" s="340"/>
      <c r="AO61" s="340"/>
      <c r="AR61" s="52"/>
      <c r="AS61" s="29">
        <f t="shared" ref="AS61:AS64" si="8">C36</f>
        <v>4</v>
      </c>
      <c r="AT61" s="199" t="str">
        <f t="shared" ref="AT61:AT64" si="9">D36</f>
        <v>Suojaustaso II (ST II)</v>
      </c>
      <c r="AU61" s="199"/>
      <c r="AV61" s="199"/>
      <c r="AW61" s="200"/>
      <c r="AX61" s="44"/>
      <c r="AY61" s="29">
        <f t="shared" ref="AY61:AY64" si="10">I36</f>
        <v>4</v>
      </c>
      <c r="AZ61" s="160" t="str">
        <f t="shared" ref="AZ61:AZ64" si="11">J36</f>
        <v>SALAINEN</v>
      </c>
      <c r="BA61" s="160"/>
      <c r="BB61" s="160"/>
      <c r="BC61" s="179"/>
      <c r="BD61" s="42"/>
      <c r="BE61" s="314"/>
      <c r="BF61" s="314"/>
      <c r="BG61" s="314"/>
      <c r="BH61" s="314"/>
      <c r="BI61" s="314"/>
      <c r="BJ61" s="44"/>
      <c r="BK61" s="29">
        <f>U36</f>
        <v>4</v>
      </c>
      <c r="BL61" s="199" t="str">
        <f>V36</f>
        <v>Korkea taso</v>
      </c>
      <c r="BM61" s="199"/>
      <c r="BN61" s="199"/>
      <c r="BO61" s="199"/>
      <c r="BP61" s="200"/>
      <c r="BQ61" s="50"/>
      <c r="CY61" s="87"/>
      <c r="CZ61" s="87"/>
      <c r="DA61" s="87"/>
      <c r="DB61" s="87"/>
      <c r="DC61" s="87"/>
      <c r="DD61" s="87"/>
      <c r="DE61" s="87"/>
      <c r="DF61" s="87"/>
      <c r="DG61" s="87"/>
      <c r="DH61" s="87"/>
      <c r="DI61" s="87"/>
      <c r="DJ61" s="87"/>
      <c r="DK61" s="87"/>
      <c r="DL61" s="87"/>
      <c r="DM61" s="87"/>
      <c r="DN61" s="87"/>
      <c r="DO61" s="87"/>
      <c r="DP61" s="87"/>
      <c r="DQ61" s="87"/>
      <c r="DR61" s="87"/>
    </row>
    <row r="62" spans="2:122" ht="15" customHeight="1" x14ac:dyDescent="0.25">
      <c r="B62" s="52"/>
      <c r="C62" s="283" t="s">
        <v>80</v>
      </c>
      <c r="D62" s="283"/>
      <c r="E62" s="283"/>
      <c r="F62" s="283"/>
      <c r="G62" s="283"/>
      <c r="H62" s="284" t="str">
        <f>IF(H60=0,"Ei sovittu",IF(H60=1,"97 % (99 %) tai huonompi",IF(H60=2,"99 % (99,5 %)",IF(H60=3,"99 % (99,5 %)",IF(H60=4,"99,5 % (99,9 %)",IF(H60=5,"99,9 % (99,95 %)",IF(H60=6,U71,"Täytä arvo 1-6")))))))</f>
        <v>Ei sovittu</v>
      </c>
      <c r="I62" s="284"/>
      <c r="J62" s="284"/>
      <c r="K62" s="284"/>
      <c r="L62" s="284"/>
      <c r="M62" s="284"/>
      <c r="N62" s="42"/>
      <c r="O62" s="42"/>
      <c r="P62" s="42"/>
      <c r="Q62" s="42"/>
      <c r="R62" s="42"/>
      <c r="S62" s="270"/>
      <c r="T62" s="271"/>
      <c r="U62" s="345"/>
      <c r="V62" s="345"/>
      <c r="W62" s="346"/>
      <c r="X62" s="346"/>
      <c r="Y62" s="346"/>
      <c r="Z62" s="347"/>
      <c r="AA62" s="50"/>
      <c r="AD62" s="341" t="s">
        <v>166</v>
      </c>
      <c r="AE62" s="341"/>
      <c r="AF62" s="341"/>
      <c r="AG62" s="341"/>
      <c r="AH62" s="341"/>
      <c r="AI62" s="341"/>
      <c r="AJ62" s="341"/>
      <c r="AK62" s="341"/>
      <c r="AL62" s="341"/>
      <c r="AM62" s="341"/>
      <c r="AN62" s="341"/>
      <c r="AO62" s="341"/>
      <c r="AR62" s="52"/>
      <c r="AS62" s="29">
        <f t="shared" si="8"/>
        <v>3</v>
      </c>
      <c r="AT62" s="199" t="str">
        <f t="shared" si="9"/>
        <v>Suojaustaso III (ST III)</v>
      </c>
      <c r="AU62" s="199"/>
      <c r="AV62" s="199"/>
      <c r="AW62" s="200"/>
      <c r="AX62" s="44"/>
      <c r="AY62" s="29">
        <f t="shared" si="10"/>
        <v>3</v>
      </c>
      <c r="AZ62" s="160" t="str">
        <f t="shared" si="11"/>
        <v>LUOTTAMUKSELLINEN</v>
      </c>
      <c r="BA62" s="160"/>
      <c r="BB62" s="160"/>
      <c r="BC62" s="179"/>
      <c r="BD62" s="42"/>
      <c r="BE62" s="314"/>
      <c r="BF62" s="314"/>
      <c r="BG62" s="314"/>
      <c r="BH62" s="314"/>
      <c r="BI62" s="314"/>
      <c r="BJ62" s="44"/>
      <c r="BK62" s="29">
        <f t="shared" ref="BK62:BK64" si="12">U37</f>
        <v>3</v>
      </c>
      <c r="BL62" s="199" t="str">
        <f t="shared" ref="BL62:BL64" si="13">V37</f>
        <v>Korotettu taso</v>
      </c>
      <c r="BM62" s="199"/>
      <c r="BN62" s="199"/>
      <c r="BO62" s="199"/>
      <c r="BP62" s="200"/>
      <c r="BQ62" s="50"/>
      <c r="CY62" s="87"/>
      <c r="CZ62" s="87"/>
      <c r="DA62" s="87"/>
      <c r="DB62" s="87"/>
      <c r="DC62" s="87"/>
      <c r="DD62" s="87"/>
      <c r="DE62" s="87"/>
      <c r="DF62" s="87"/>
      <c r="DG62" s="87"/>
      <c r="DH62" s="87"/>
      <c r="DI62" s="87"/>
      <c r="DJ62" s="87"/>
      <c r="DK62" s="87"/>
      <c r="DL62" s="87"/>
      <c r="DM62" s="87"/>
      <c r="DN62" s="87"/>
      <c r="DO62" s="87"/>
      <c r="DP62" s="87"/>
      <c r="DQ62" s="87"/>
      <c r="DR62" s="87"/>
    </row>
    <row r="63" spans="2:122" ht="15" customHeight="1" x14ac:dyDescent="0.25">
      <c r="B63" s="52"/>
      <c r="C63" s="283" t="s">
        <v>20</v>
      </c>
      <c r="D63" s="283"/>
      <c r="E63" s="283"/>
      <c r="F63" s="283"/>
      <c r="G63" s="283"/>
      <c r="H63" s="284" t="str">
        <f>IF(H60=0,"Ei sovittu",IF(H60=1,"4 tuntia tai enemmän",IF(H60=2,"2 tuntia",IF(H60=3,"2 tuntia",IF(H60=4,"30 minuuttia",IF(H60=5,"15 minuuttia",IF(H60=6,W71,"Täytä arvo 1-6")))))))</f>
        <v>Ei sovittu</v>
      </c>
      <c r="I63" s="284"/>
      <c r="J63" s="284"/>
      <c r="K63" s="284"/>
      <c r="L63" s="284"/>
      <c r="M63" s="284"/>
      <c r="N63" s="42"/>
      <c r="O63" s="268" t="s">
        <v>82</v>
      </c>
      <c r="P63" s="268"/>
      <c r="Q63" s="269"/>
      <c r="R63" s="45">
        <v>4</v>
      </c>
      <c r="S63" s="270" t="s">
        <v>36</v>
      </c>
      <c r="T63" s="271"/>
      <c r="U63" s="344" t="s">
        <v>41</v>
      </c>
      <c r="V63" s="345"/>
      <c r="W63" s="346" t="s">
        <v>42</v>
      </c>
      <c r="X63" s="346"/>
      <c r="Y63" s="346" t="s">
        <v>39</v>
      </c>
      <c r="Z63" s="347"/>
      <c r="AA63" s="50"/>
      <c r="AD63" s="341"/>
      <c r="AE63" s="341"/>
      <c r="AF63" s="341"/>
      <c r="AG63" s="341"/>
      <c r="AH63" s="341"/>
      <c r="AI63" s="341"/>
      <c r="AJ63" s="341"/>
      <c r="AK63" s="341"/>
      <c r="AL63" s="341"/>
      <c r="AM63" s="341"/>
      <c r="AN63" s="341"/>
      <c r="AO63" s="341"/>
      <c r="AR63" s="52"/>
      <c r="AS63" s="29">
        <f t="shared" si="8"/>
        <v>2</v>
      </c>
      <c r="AT63" s="199" t="str">
        <f t="shared" si="9"/>
        <v>Suojaustaso IV (ST IV)</v>
      </c>
      <c r="AU63" s="199"/>
      <c r="AV63" s="199"/>
      <c r="AW63" s="200"/>
      <c r="AX63" s="44"/>
      <c r="AY63" s="29">
        <f t="shared" si="10"/>
        <v>2</v>
      </c>
      <c r="AZ63" s="160" t="str">
        <f t="shared" si="11"/>
        <v>KÄYTTÖ RAJOITETTU</v>
      </c>
      <c r="BA63" s="160"/>
      <c r="BB63" s="160"/>
      <c r="BC63" s="179"/>
      <c r="BD63" s="42"/>
      <c r="BE63" s="314"/>
      <c r="BF63" s="314"/>
      <c r="BG63" s="314"/>
      <c r="BH63" s="314"/>
      <c r="BI63" s="314"/>
      <c r="BJ63" s="44"/>
      <c r="BK63" s="29">
        <f t="shared" si="12"/>
        <v>2</v>
      </c>
      <c r="BL63" s="199" t="str">
        <f t="shared" si="13"/>
        <v>Perustaso</v>
      </c>
      <c r="BM63" s="199"/>
      <c r="BN63" s="199"/>
      <c r="BO63" s="199"/>
      <c r="BP63" s="200"/>
      <c r="BQ63" s="50"/>
      <c r="CY63" s="87"/>
      <c r="CZ63" s="87"/>
      <c r="DA63" s="87"/>
      <c r="DB63" s="87"/>
      <c r="DC63" s="87"/>
      <c r="DD63" s="87"/>
      <c r="DE63" s="87"/>
      <c r="DF63" s="87"/>
      <c r="DG63" s="87"/>
      <c r="DH63" s="87"/>
      <c r="DI63" s="87"/>
      <c r="DJ63" s="87"/>
      <c r="DK63" s="87"/>
      <c r="DL63" s="87"/>
      <c r="DM63" s="87"/>
      <c r="DN63" s="87"/>
      <c r="DO63" s="87"/>
      <c r="DP63" s="87"/>
      <c r="DQ63" s="87"/>
      <c r="DR63" s="87"/>
    </row>
    <row r="64" spans="2:122" ht="15" customHeight="1" thickBot="1" x14ac:dyDescent="0.3">
      <c r="B64" s="52"/>
      <c r="C64" s="283" t="s">
        <v>21</v>
      </c>
      <c r="D64" s="283"/>
      <c r="E64" s="283"/>
      <c r="F64" s="283"/>
      <c r="G64" s="283"/>
      <c r="H64" s="284" t="str">
        <f>IF(H60=0,"Ei sovittu",IF(H60=1,"2 työpv tai enemmän",IF(H60=2,"1 työpäivä",IF(H60=3,"1 työpäivä",IF(H60=4,"4 tuntia",IF(H60=5,"3 tuntia",IF(H60=6,Y71,"Täytä arvo 1-6")))))))</f>
        <v>Ei sovittu</v>
      </c>
      <c r="I64" s="284"/>
      <c r="J64" s="284"/>
      <c r="K64" s="284"/>
      <c r="L64" s="284"/>
      <c r="M64" s="284"/>
      <c r="N64" s="42"/>
      <c r="O64" s="42"/>
      <c r="P64" s="42"/>
      <c r="Q64" s="42"/>
      <c r="R64" s="42"/>
      <c r="S64" s="270"/>
      <c r="T64" s="271"/>
      <c r="U64" s="345"/>
      <c r="V64" s="345"/>
      <c r="W64" s="346"/>
      <c r="X64" s="346"/>
      <c r="Y64" s="346"/>
      <c r="Z64" s="347"/>
      <c r="AA64" s="50"/>
      <c r="AD64" s="341"/>
      <c r="AE64" s="341"/>
      <c r="AF64" s="341"/>
      <c r="AG64" s="341"/>
      <c r="AH64" s="341"/>
      <c r="AI64" s="341"/>
      <c r="AJ64" s="341"/>
      <c r="AK64" s="341"/>
      <c r="AL64" s="341"/>
      <c r="AM64" s="341"/>
      <c r="AN64" s="341"/>
      <c r="AO64" s="341"/>
      <c r="AR64" s="52"/>
      <c r="AS64" s="30">
        <f t="shared" si="8"/>
        <v>1</v>
      </c>
      <c r="AT64" s="201" t="str">
        <f t="shared" si="9"/>
        <v>Julkinen / ei luokitusta</v>
      </c>
      <c r="AU64" s="201"/>
      <c r="AV64" s="201"/>
      <c r="AW64" s="202"/>
      <c r="AX64" s="44"/>
      <c r="AY64" s="30">
        <f t="shared" si="10"/>
        <v>1</v>
      </c>
      <c r="AZ64" s="182" t="str">
        <f t="shared" si="11"/>
        <v>Julkinen / ei luokitusta</v>
      </c>
      <c r="BA64" s="182"/>
      <c r="BB64" s="182"/>
      <c r="BC64" s="183"/>
      <c r="BD64" s="42"/>
      <c r="BE64" s="314"/>
      <c r="BF64" s="314"/>
      <c r="BG64" s="314"/>
      <c r="BH64" s="314"/>
      <c r="BI64" s="314"/>
      <c r="BJ64" s="44"/>
      <c r="BK64" s="30">
        <f t="shared" si="12"/>
        <v>1</v>
      </c>
      <c r="BL64" s="201" t="str">
        <f t="shared" si="13"/>
        <v>Ei tasoluokittelua</v>
      </c>
      <c r="BM64" s="201"/>
      <c r="BN64" s="201"/>
      <c r="BO64" s="201"/>
      <c r="BP64" s="202"/>
      <c r="BQ64" s="50"/>
      <c r="CY64" s="87"/>
      <c r="CZ64" s="87"/>
      <c r="DA64" s="87"/>
      <c r="DB64" s="87"/>
      <c r="DC64" s="87"/>
      <c r="DD64" s="87"/>
      <c r="DE64" s="87"/>
      <c r="DF64" s="87"/>
      <c r="DG64" s="87"/>
      <c r="DH64" s="87"/>
      <c r="DI64" s="87"/>
      <c r="DJ64" s="87"/>
      <c r="DK64" s="87"/>
      <c r="DL64" s="87"/>
      <c r="DM64" s="87"/>
      <c r="DN64" s="87"/>
      <c r="DO64" s="87"/>
      <c r="DP64" s="87"/>
      <c r="DQ64" s="87"/>
      <c r="DR64" s="87"/>
    </row>
    <row r="65" spans="2:127" ht="15" customHeight="1" thickBot="1" x14ac:dyDescent="0.3">
      <c r="B65" s="52"/>
      <c r="C65" s="42"/>
      <c r="D65" s="42"/>
      <c r="E65" s="42"/>
      <c r="F65" s="42"/>
      <c r="G65" s="42"/>
      <c r="H65" s="42"/>
      <c r="I65" s="42"/>
      <c r="J65" s="42"/>
      <c r="K65" s="42"/>
      <c r="L65" s="42"/>
      <c r="M65" s="42"/>
      <c r="N65" s="42"/>
      <c r="O65" s="268" t="s">
        <v>83</v>
      </c>
      <c r="P65" s="268"/>
      <c r="Q65" s="269"/>
      <c r="R65" s="45">
        <v>3</v>
      </c>
      <c r="S65" s="348" t="s">
        <v>43</v>
      </c>
      <c r="T65" s="271"/>
      <c r="U65" s="344" t="s">
        <v>44</v>
      </c>
      <c r="V65" s="345"/>
      <c r="W65" s="346" t="s">
        <v>45</v>
      </c>
      <c r="X65" s="346"/>
      <c r="Y65" s="346" t="s">
        <v>46</v>
      </c>
      <c r="Z65" s="347"/>
      <c r="AA65" s="50"/>
      <c r="AD65" s="342" t="s">
        <v>166</v>
      </c>
      <c r="AE65" s="342"/>
      <c r="AF65" s="342"/>
      <c r="AG65" s="342"/>
      <c r="AH65" s="342"/>
      <c r="AI65" s="342"/>
      <c r="AJ65" s="342"/>
      <c r="AK65" s="342"/>
      <c r="AL65" s="342"/>
      <c r="AM65" s="342"/>
      <c r="AN65" s="342"/>
      <c r="AO65" s="342"/>
      <c r="AR65" s="5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50"/>
      <c r="CY65" s="87"/>
      <c r="CZ65" s="87"/>
      <c r="DA65" s="87"/>
      <c r="DB65" s="87"/>
      <c r="DC65" s="87"/>
      <c r="DD65" s="87"/>
      <c r="DE65" s="87"/>
      <c r="DF65" s="87"/>
      <c r="DG65" s="87"/>
      <c r="DH65" s="87"/>
      <c r="DI65" s="87"/>
      <c r="DJ65" s="87"/>
      <c r="DK65" s="87"/>
      <c r="DL65" s="87"/>
      <c r="DM65" s="87"/>
      <c r="DN65" s="87"/>
      <c r="DO65" s="87"/>
      <c r="DP65" s="87"/>
      <c r="DQ65" s="87"/>
      <c r="DR65" s="87"/>
    </row>
    <row r="66" spans="2:127" ht="15" customHeight="1" x14ac:dyDescent="0.25">
      <c r="B66" s="52"/>
      <c r="C66" s="42"/>
      <c r="D66" s="42"/>
      <c r="E66" s="42"/>
      <c r="F66" s="42"/>
      <c r="G66" s="42"/>
      <c r="H66" s="42"/>
      <c r="I66" s="42"/>
      <c r="J66" s="42"/>
      <c r="K66" s="42"/>
      <c r="L66" s="42"/>
      <c r="M66" s="42"/>
      <c r="N66" s="42"/>
      <c r="O66" s="42"/>
      <c r="P66" s="42"/>
      <c r="Q66" s="42"/>
      <c r="R66" s="42"/>
      <c r="S66" s="270"/>
      <c r="T66" s="271"/>
      <c r="U66" s="345"/>
      <c r="V66" s="345"/>
      <c r="W66" s="346"/>
      <c r="X66" s="346"/>
      <c r="Y66" s="346"/>
      <c r="Z66" s="347"/>
      <c r="AA66" s="50"/>
      <c r="AD66" s="342"/>
      <c r="AE66" s="342"/>
      <c r="AF66" s="342"/>
      <c r="AG66" s="342"/>
      <c r="AH66" s="342"/>
      <c r="AI66" s="342"/>
      <c r="AJ66" s="342"/>
      <c r="AK66" s="342"/>
      <c r="AL66" s="342"/>
      <c r="AM66" s="342"/>
      <c r="AN66" s="342"/>
      <c r="AO66" s="342"/>
      <c r="AR66" s="52"/>
      <c r="AS66" s="194" t="str">
        <f>C41</f>
        <v>Korkein kohteen sisältämien tietojen luokitus (merkintä):</v>
      </c>
      <c r="AT66" s="195"/>
      <c r="AU66" s="195"/>
      <c r="AV66" s="195"/>
      <c r="AW66" s="195"/>
      <c r="AX66" s="195"/>
      <c r="AY66" s="195"/>
      <c r="AZ66" s="195"/>
      <c r="BA66" s="195"/>
      <c r="BB66" s="195"/>
      <c r="BC66" s="196"/>
      <c r="BD66" s="42"/>
      <c r="BE66" s="194" t="str">
        <f>O41</f>
        <v xml:space="preserve">Kohdetta koskevat luokitukset: </v>
      </c>
      <c r="BF66" s="195"/>
      <c r="BG66" s="195"/>
      <c r="BH66" s="195"/>
      <c r="BI66" s="195"/>
      <c r="BJ66" s="195"/>
      <c r="BK66" s="195"/>
      <c r="BL66" s="195"/>
      <c r="BM66" s="195" t="str">
        <f>W41</f>
        <v xml:space="preserve">Lisätietoja: </v>
      </c>
      <c r="BN66" s="195"/>
      <c r="BO66" s="195"/>
      <c r="BP66" s="196"/>
      <c r="BQ66" s="50"/>
      <c r="CY66" s="87"/>
      <c r="CZ66" s="87"/>
      <c r="DA66" s="87"/>
      <c r="DB66" s="87"/>
      <c r="DC66" s="87"/>
      <c r="DD66" s="87"/>
      <c r="DE66" s="87"/>
      <c r="DF66" s="87"/>
      <c r="DG66" s="87"/>
      <c r="DH66" s="87"/>
      <c r="DI66" s="87"/>
      <c r="DJ66" s="87"/>
      <c r="DK66" s="87"/>
      <c r="DL66" s="87"/>
      <c r="DM66" s="87"/>
      <c r="DN66" s="87"/>
      <c r="DO66" s="87"/>
      <c r="DP66" s="87"/>
      <c r="DQ66" s="87"/>
      <c r="DR66" s="87"/>
    </row>
    <row r="67" spans="2:127" ht="15" customHeight="1" x14ac:dyDescent="0.25">
      <c r="B67" s="52"/>
      <c r="C67" s="42"/>
      <c r="D67" s="42"/>
      <c r="E67" s="42"/>
      <c r="F67" s="42"/>
      <c r="G67" s="42"/>
      <c r="H67" s="42"/>
      <c r="I67" s="42"/>
      <c r="J67" s="42"/>
      <c r="K67" s="42"/>
      <c r="L67" s="42"/>
      <c r="M67" s="42"/>
      <c r="N67" s="42"/>
      <c r="O67" s="268" t="s">
        <v>84</v>
      </c>
      <c r="P67" s="268"/>
      <c r="Q67" s="269"/>
      <c r="R67" s="45">
        <v>2</v>
      </c>
      <c r="S67" s="270" t="s">
        <v>47</v>
      </c>
      <c r="T67" s="271"/>
      <c r="U67" s="344" t="s">
        <v>44</v>
      </c>
      <c r="V67" s="345"/>
      <c r="W67" s="346" t="s">
        <v>45</v>
      </c>
      <c r="X67" s="346"/>
      <c r="Y67" s="346" t="s">
        <v>46</v>
      </c>
      <c r="Z67" s="347"/>
      <c r="AA67" s="50"/>
      <c r="AD67" s="342"/>
      <c r="AE67" s="342"/>
      <c r="AF67" s="342"/>
      <c r="AG67" s="342"/>
      <c r="AH67" s="342"/>
      <c r="AI67" s="342"/>
      <c r="AJ67" s="342"/>
      <c r="AK67" s="342"/>
      <c r="AL67" s="342"/>
      <c r="AM67" s="342"/>
      <c r="AN67" s="342"/>
      <c r="AO67" s="342"/>
      <c r="AR67" s="52"/>
      <c r="AS67" s="301" t="str">
        <f>C42</f>
        <v>Suojaustaso (ST...):</v>
      </c>
      <c r="AT67" s="302"/>
      <c r="AU67" s="302"/>
      <c r="AV67" s="302"/>
      <c r="AW67" s="302"/>
      <c r="AX67" s="26">
        <f>H42</f>
        <v>0</v>
      </c>
      <c r="AY67" s="145" t="str">
        <f>I42</f>
        <v>Ei arvioitu</v>
      </c>
      <c r="AZ67" s="145"/>
      <c r="BA67" s="145"/>
      <c r="BB67" s="145"/>
      <c r="BC67" s="303"/>
      <c r="BD67" s="42"/>
      <c r="BE67" s="301" t="str">
        <f>O42</f>
        <v>Tietoturvataso:</v>
      </c>
      <c r="BF67" s="302"/>
      <c r="BG67" s="302"/>
      <c r="BH67" s="302"/>
      <c r="BI67" s="26">
        <f>S42</f>
        <v>0</v>
      </c>
      <c r="BJ67" s="145" t="str">
        <f>T42</f>
        <v>Ei arvioitu</v>
      </c>
      <c r="BK67" s="145"/>
      <c r="BL67" s="145"/>
      <c r="BM67" s="161">
        <f>W42</f>
        <v>0</v>
      </c>
      <c r="BN67" s="161"/>
      <c r="BO67" s="161"/>
      <c r="BP67" s="229"/>
      <c r="BQ67" s="50"/>
      <c r="CY67" s="87"/>
      <c r="CZ67" s="87"/>
      <c r="DA67" s="87"/>
      <c r="DB67" s="87"/>
      <c r="DC67" s="87"/>
      <c r="DD67" s="87"/>
      <c r="DE67" s="87"/>
      <c r="DF67" s="87"/>
      <c r="DG67" s="87"/>
      <c r="DH67" s="87"/>
      <c r="DI67" s="87"/>
      <c r="DJ67" s="87"/>
      <c r="DK67" s="87"/>
      <c r="DL67" s="87"/>
      <c r="DM67" s="87"/>
      <c r="DN67" s="87"/>
      <c r="DO67" s="87"/>
      <c r="DP67" s="87"/>
      <c r="DQ67" s="87"/>
      <c r="DR67" s="87"/>
    </row>
    <row r="68" spans="2:127" ht="15" customHeight="1" thickBot="1" x14ac:dyDescent="0.3">
      <c r="B68" s="52"/>
      <c r="C68" s="42"/>
      <c r="D68" s="42"/>
      <c r="E68" s="42"/>
      <c r="F68" s="42"/>
      <c r="G68" s="42"/>
      <c r="H68" s="42"/>
      <c r="I68" s="42"/>
      <c r="J68" s="42"/>
      <c r="K68" s="42"/>
      <c r="L68" s="42"/>
      <c r="M68" s="42"/>
      <c r="N68" s="42"/>
      <c r="O68" s="42"/>
      <c r="P68" s="42"/>
      <c r="Q68" s="42"/>
      <c r="R68" s="42"/>
      <c r="S68" s="270"/>
      <c r="T68" s="271"/>
      <c r="U68" s="345"/>
      <c r="V68" s="345"/>
      <c r="W68" s="346"/>
      <c r="X68" s="346"/>
      <c r="Y68" s="346"/>
      <c r="Z68" s="347"/>
      <c r="AA68" s="50"/>
      <c r="AD68" s="343" t="s">
        <v>166</v>
      </c>
      <c r="AE68" s="343"/>
      <c r="AF68" s="343"/>
      <c r="AG68" s="343"/>
      <c r="AH68" s="343"/>
      <c r="AI68" s="343"/>
      <c r="AJ68" s="343"/>
      <c r="AK68" s="343"/>
      <c r="AL68" s="343"/>
      <c r="AM68" s="343"/>
      <c r="AN68" s="343"/>
      <c r="AO68" s="343"/>
      <c r="AR68" s="52"/>
      <c r="AS68" s="304" t="str">
        <f>C43</f>
        <v>Turvallisuusluokitus:</v>
      </c>
      <c r="AT68" s="305"/>
      <c r="AU68" s="305"/>
      <c r="AV68" s="305"/>
      <c r="AW68" s="305"/>
      <c r="AX68" s="28">
        <f>H43</f>
        <v>0</v>
      </c>
      <c r="AY68" s="306" t="str">
        <f>I43</f>
        <v>Ei arvioitu</v>
      </c>
      <c r="AZ68" s="306"/>
      <c r="BA68" s="306"/>
      <c r="BB68" s="306"/>
      <c r="BC68" s="307"/>
      <c r="BD68" s="42"/>
      <c r="BE68" s="304" t="str">
        <f>O43</f>
        <v>ICT-varautumistaso:</v>
      </c>
      <c r="BF68" s="305"/>
      <c r="BG68" s="305"/>
      <c r="BH68" s="305"/>
      <c r="BI68" s="28">
        <f>S43</f>
        <v>0</v>
      </c>
      <c r="BJ68" s="306" t="str">
        <f>T43</f>
        <v>Ei arvioitu</v>
      </c>
      <c r="BK68" s="306"/>
      <c r="BL68" s="306"/>
      <c r="BM68" s="222">
        <f>W43</f>
        <v>0</v>
      </c>
      <c r="BN68" s="222"/>
      <c r="BO68" s="222"/>
      <c r="BP68" s="223"/>
      <c r="BQ68" s="50"/>
      <c r="CY68" s="87"/>
      <c r="CZ68" s="87"/>
      <c r="DA68" s="87"/>
      <c r="DB68" s="87"/>
      <c r="DC68" s="87"/>
      <c r="DD68" s="87"/>
      <c r="DE68" s="87"/>
      <c r="DF68" s="87"/>
      <c r="DG68" s="87"/>
      <c r="DH68" s="87"/>
      <c r="DI68" s="87"/>
      <c r="DJ68" s="87"/>
      <c r="DK68" s="87"/>
      <c r="DL68" s="87"/>
      <c r="DM68" s="87"/>
      <c r="DN68" s="87"/>
      <c r="DO68" s="87"/>
      <c r="DP68" s="87"/>
      <c r="DQ68" s="87"/>
      <c r="DR68" s="87"/>
    </row>
    <row r="69" spans="2:127" ht="15" customHeight="1" thickBot="1" x14ac:dyDescent="0.3">
      <c r="B69" s="52"/>
      <c r="C69" s="42"/>
      <c r="D69" s="42"/>
      <c r="E69" s="42"/>
      <c r="F69" s="42"/>
      <c r="G69" s="42"/>
      <c r="H69" s="42"/>
      <c r="I69" s="42"/>
      <c r="J69" s="42"/>
      <c r="K69" s="42"/>
      <c r="L69" s="42"/>
      <c r="M69" s="42"/>
      <c r="N69" s="42"/>
      <c r="O69" s="268" t="s">
        <v>85</v>
      </c>
      <c r="P69" s="268"/>
      <c r="Q69" s="269"/>
      <c r="R69" s="45">
        <v>1</v>
      </c>
      <c r="S69" s="348" t="s">
        <v>48</v>
      </c>
      <c r="T69" s="271"/>
      <c r="U69" s="344" t="s">
        <v>49</v>
      </c>
      <c r="V69" s="345"/>
      <c r="W69" s="365" t="s">
        <v>50</v>
      </c>
      <c r="X69" s="346"/>
      <c r="Y69" s="365" t="s">
        <v>51</v>
      </c>
      <c r="Z69" s="347"/>
      <c r="AA69" s="50"/>
      <c r="AD69" s="343"/>
      <c r="AE69" s="343"/>
      <c r="AF69" s="343"/>
      <c r="AG69" s="343"/>
      <c r="AH69" s="343"/>
      <c r="AI69" s="343"/>
      <c r="AJ69" s="343"/>
      <c r="AK69" s="343"/>
      <c r="AL69" s="343"/>
      <c r="AM69" s="343"/>
      <c r="AN69" s="343"/>
      <c r="AO69" s="343"/>
      <c r="AR69" s="5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50"/>
      <c r="CY69" s="87"/>
      <c r="CZ69" s="87"/>
      <c r="DA69" s="87"/>
      <c r="DB69" s="87"/>
      <c r="DC69" s="87"/>
      <c r="DD69" s="87"/>
      <c r="DE69" s="87"/>
      <c r="DF69" s="87"/>
      <c r="DG69" s="87"/>
      <c r="DH69" s="87"/>
      <c r="DI69" s="87"/>
      <c r="DJ69" s="87"/>
      <c r="DK69" s="87"/>
      <c r="DL69" s="87"/>
      <c r="DM69" s="87"/>
      <c r="DN69" s="87"/>
      <c r="DO69" s="87"/>
      <c r="DP69" s="87"/>
      <c r="DQ69" s="87"/>
      <c r="DR69" s="87"/>
    </row>
    <row r="70" spans="2:127" ht="15" customHeight="1" x14ac:dyDescent="0.25">
      <c r="B70" s="52"/>
      <c r="C70" s="42"/>
      <c r="D70" s="42"/>
      <c r="E70" s="42"/>
      <c r="F70" s="42"/>
      <c r="G70" s="42"/>
      <c r="H70" s="42"/>
      <c r="I70" s="42"/>
      <c r="J70" s="42"/>
      <c r="K70" s="42"/>
      <c r="L70" s="42"/>
      <c r="M70" s="42"/>
      <c r="N70" s="42"/>
      <c r="O70" s="42"/>
      <c r="P70" s="42"/>
      <c r="Q70" s="42"/>
      <c r="R70" s="42"/>
      <c r="S70" s="270"/>
      <c r="T70" s="271"/>
      <c r="U70" s="345"/>
      <c r="V70" s="345"/>
      <c r="W70" s="346"/>
      <c r="X70" s="346"/>
      <c r="Y70" s="346"/>
      <c r="Z70" s="347"/>
      <c r="AA70" s="50"/>
      <c r="AD70" s="343"/>
      <c r="AE70" s="343"/>
      <c r="AF70" s="343"/>
      <c r="AG70" s="343"/>
      <c r="AH70" s="343"/>
      <c r="AI70" s="343"/>
      <c r="AJ70" s="343"/>
      <c r="AK70" s="343"/>
      <c r="AL70" s="343"/>
      <c r="AM70" s="343"/>
      <c r="AN70" s="343"/>
      <c r="AO70" s="343"/>
      <c r="AR70" s="51"/>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9"/>
      <c r="CY70" s="87"/>
      <c r="CZ70" s="87"/>
      <c r="DA70" s="87"/>
      <c r="DB70" s="87"/>
      <c r="DC70" s="87"/>
      <c r="DD70" s="87"/>
      <c r="DE70" s="87"/>
      <c r="DF70" s="87"/>
      <c r="DG70" s="87"/>
      <c r="DH70" s="87"/>
      <c r="DI70" s="87"/>
      <c r="DJ70" s="87"/>
      <c r="DK70" s="87"/>
      <c r="DL70" s="87"/>
      <c r="DM70" s="87"/>
      <c r="DN70" s="87"/>
      <c r="DO70" s="87"/>
      <c r="DP70" s="87"/>
      <c r="DQ70" s="87"/>
      <c r="DR70" s="87"/>
    </row>
    <row r="71" spans="2:127" ht="15" customHeight="1" x14ac:dyDescent="0.35">
      <c r="B71" s="52"/>
      <c r="C71" s="42"/>
      <c r="D71" s="42"/>
      <c r="E71" s="42"/>
      <c r="F71" s="42"/>
      <c r="G71" s="42"/>
      <c r="H71" s="42"/>
      <c r="I71" s="42"/>
      <c r="J71" s="42"/>
      <c r="K71" s="42"/>
      <c r="L71" s="42"/>
      <c r="M71" s="42"/>
      <c r="N71" s="42"/>
      <c r="O71" s="268" t="s">
        <v>35</v>
      </c>
      <c r="P71" s="268"/>
      <c r="Q71" s="269"/>
      <c r="R71" s="45">
        <v>6</v>
      </c>
      <c r="S71" s="366"/>
      <c r="T71" s="361"/>
      <c r="U71" s="361"/>
      <c r="V71" s="361"/>
      <c r="W71" s="361"/>
      <c r="X71" s="361"/>
      <c r="Y71" s="361"/>
      <c r="Z71" s="363"/>
      <c r="AA71" s="50"/>
      <c r="AD71" s="339" t="s">
        <v>166</v>
      </c>
      <c r="AE71" s="339"/>
      <c r="AF71" s="339"/>
      <c r="AG71" s="339"/>
      <c r="AH71" s="339"/>
      <c r="AI71" s="339"/>
      <c r="AJ71" s="339"/>
      <c r="AK71" s="339"/>
      <c r="AL71" s="339"/>
      <c r="AM71" s="339"/>
      <c r="AN71" s="339"/>
      <c r="AO71" s="339"/>
      <c r="AR71" s="52"/>
      <c r="AS71" s="9" t="str">
        <f>C46</f>
        <v>3. Tietoturvallisuuden tärkeys, palvelutasotavoitteet</v>
      </c>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50"/>
      <c r="CY71" s="87"/>
      <c r="CZ71" s="87"/>
      <c r="DA71" s="87"/>
      <c r="DB71" s="87"/>
      <c r="DC71" s="87"/>
      <c r="DD71" s="87"/>
      <c r="DE71" s="87"/>
      <c r="DF71" s="87"/>
      <c r="DG71" s="87"/>
      <c r="DH71" s="87"/>
      <c r="DI71" s="87"/>
      <c r="DJ71" s="87"/>
      <c r="DK71" s="87"/>
      <c r="DL71" s="87"/>
      <c r="DM71" s="87"/>
      <c r="DN71" s="87"/>
      <c r="DO71" s="87"/>
      <c r="DP71" s="87"/>
      <c r="DQ71" s="87"/>
      <c r="DR71" s="87"/>
    </row>
    <row r="72" spans="2:127" ht="15" customHeight="1" thickBot="1" x14ac:dyDescent="0.3">
      <c r="B72" s="52"/>
      <c r="C72" s="42"/>
      <c r="D72" s="42"/>
      <c r="E72" s="42"/>
      <c r="F72" s="42"/>
      <c r="G72" s="42"/>
      <c r="H72" s="42"/>
      <c r="I72" s="42"/>
      <c r="J72" s="42"/>
      <c r="K72" s="42"/>
      <c r="L72" s="42"/>
      <c r="M72" s="42"/>
      <c r="N72" s="42"/>
      <c r="O72" s="42"/>
      <c r="P72" s="42"/>
      <c r="Q72" s="42"/>
      <c r="R72" s="42"/>
      <c r="S72" s="367"/>
      <c r="T72" s="362"/>
      <c r="U72" s="362"/>
      <c r="V72" s="362"/>
      <c r="W72" s="362"/>
      <c r="X72" s="362"/>
      <c r="Y72" s="362"/>
      <c r="Z72" s="364"/>
      <c r="AA72" s="50"/>
      <c r="AD72" s="339"/>
      <c r="AE72" s="339"/>
      <c r="AF72" s="339"/>
      <c r="AG72" s="339"/>
      <c r="AH72" s="339"/>
      <c r="AI72" s="339"/>
      <c r="AJ72" s="339"/>
      <c r="AK72" s="339"/>
      <c r="AL72" s="339"/>
      <c r="AM72" s="339"/>
      <c r="AN72" s="339"/>
      <c r="AO72" s="339"/>
      <c r="AR72" s="5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50"/>
      <c r="CY72" s="87"/>
      <c r="CZ72" s="87"/>
      <c r="DA72" s="87"/>
      <c r="DB72" s="87"/>
      <c r="DC72" s="87"/>
      <c r="DD72" s="87"/>
      <c r="DE72" s="87"/>
      <c r="DF72" s="87"/>
      <c r="DG72" s="87"/>
      <c r="DH72" s="87"/>
      <c r="DI72" s="87"/>
      <c r="DJ72" s="87"/>
      <c r="DK72" s="87"/>
      <c r="DL72" s="87"/>
      <c r="DM72" s="87"/>
      <c r="DN72" s="87"/>
      <c r="DO72" s="87"/>
      <c r="DP72" s="87"/>
      <c r="DQ72" s="87"/>
      <c r="DR72" s="87"/>
    </row>
    <row r="73" spans="2:127" ht="15" customHeight="1" thickBot="1" x14ac:dyDescent="0.3">
      <c r="B73" s="53"/>
      <c r="C73" s="54"/>
      <c r="D73" s="54"/>
      <c r="E73" s="54"/>
      <c r="F73" s="54"/>
      <c r="G73" s="54"/>
      <c r="H73" s="54"/>
      <c r="I73" s="54"/>
      <c r="J73" s="54"/>
      <c r="K73" s="54"/>
      <c r="L73" s="54"/>
      <c r="M73" s="54"/>
      <c r="N73" s="54"/>
      <c r="O73" s="54"/>
      <c r="P73" s="54"/>
      <c r="Q73" s="54"/>
      <c r="R73" s="54"/>
      <c r="S73" s="54"/>
      <c r="T73" s="54"/>
      <c r="U73" s="54"/>
      <c r="V73" s="54"/>
      <c r="W73" s="54"/>
      <c r="X73" s="54"/>
      <c r="Y73" s="54"/>
      <c r="Z73" s="54"/>
      <c r="AA73" s="55"/>
      <c r="AD73" s="339"/>
      <c r="AE73" s="339"/>
      <c r="AF73" s="339"/>
      <c r="AG73" s="339"/>
      <c r="AH73" s="339"/>
      <c r="AI73" s="339"/>
      <c r="AJ73" s="339"/>
      <c r="AK73" s="339"/>
      <c r="AL73" s="339"/>
      <c r="AM73" s="339"/>
      <c r="AN73" s="339"/>
      <c r="AO73" s="339"/>
      <c r="AR73" s="52"/>
      <c r="AS73" s="207" t="str">
        <f>C48</f>
        <v>Tietoturvallisuuden  tärkeys (käytä arvoja 1-4):</v>
      </c>
      <c r="AT73" s="208"/>
      <c r="AU73" s="208"/>
      <c r="AV73" s="208"/>
      <c r="AW73" s="208"/>
      <c r="AX73" s="208"/>
      <c r="AY73" s="208"/>
      <c r="AZ73" s="208"/>
      <c r="BA73" s="208"/>
      <c r="BB73" s="208"/>
      <c r="BC73" s="209"/>
      <c r="BD73" s="42"/>
      <c r="BE73" s="194" t="str">
        <f>O48</f>
        <v>Käytettävät vaihtoehdot:</v>
      </c>
      <c r="BF73" s="195"/>
      <c r="BG73" s="195"/>
      <c r="BH73" s="195"/>
      <c r="BI73" s="195"/>
      <c r="BJ73" s="196"/>
      <c r="BK73" s="294" t="str">
        <f>U48</f>
        <v>Esimerkiksi luottamuksellisuudessa:</v>
      </c>
      <c r="BL73" s="294"/>
      <c r="BM73" s="294"/>
      <c r="BN73" s="294"/>
      <c r="BO73" s="294"/>
      <c r="BP73" s="294"/>
      <c r="BQ73" s="50"/>
      <c r="CY73" s="87"/>
      <c r="CZ73" s="87"/>
      <c r="DA73" s="87"/>
      <c r="DB73" s="87"/>
      <c r="DC73" s="87"/>
      <c r="DD73" s="87"/>
      <c r="DE73" s="87"/>
      <c r="DF73" s="87"/>
      <c r="DG73" s="87"/>
      <c r="DH73" s="87"/>
      <c r="DI73" s="87"/>
      <c r="DJ73" s="87"/>
      <c r="DK73" s="87"/>
      <c r="DL73" s="87"/>
      <c r="DM73" s="87"/>
      <c r="DN73" s="87"/>
      <c r="DO73" s="87"/>
      <c r="DP73" s="87"/>
      <c r="DQ73" s="87"/>
      <c r="DR73" s="87"/>
    </row>
    <row r="74" spans="2:127" ht="15" customHeight="1" thickBot="1" x14ac:dyDescent="0.3">
      <c r="B74" s="4"/>
      <c r="C74" s="5"/>
      <c r="D74" s="5"/>
      <c r="E74" s="5"/>
      <c r="F74" s="5"/>
      <c r="G74" s="5"/>
      <c r="H74" s="5"/>
      <c r="I74" s="5"/>
      <c r="J74" s="5"/>
      <c r="K74" s="5"/>
      <c r="L74" s="5"/>
      <c r="M74" s="5"/>
      <c r="N74" s="5"/>
      <c r="O74" s="5"/>
      <c r="P74" s="5"/>
      <c r="Q74" s="5"/>
      <c r="R74" s="5"/>
      <c r="S74" s="5"/>
      <c r="T74" s="5"/>
      <c r="U74" s="5"/>
      <c r="V74" s="5"/>
      <c r="W74" s="5"/>
      <c r="X74" s="5"/>
      <c r="Y74" s="5"/>
      <c r="Z74" s="5"/>
      <c r="AA74" s="6"/>
      <c r="AD74" s="340" t="s">
        <v>166</v>
      </c>
      <c r="AE74" s="340"/>
      <c r="AF74" s="340"/>
      <c r="AG74" s="340"/>
      <c r="AH74" s="340"/>
      <c r="AI74" s="340"/>
      <c r="AJ74" s="340"/>
      <c r="AK74" s="340"/>
      <c r="AL74" s="340"/>
      <c r="AM74" s="340"/>
      <c r="AN74" s="340"/>
      <c r="AO74" s="340"/>
      <c r="AR74" s="52"/>
      <c r="AS74" s="42"/>
      <c r="AT74" s="42"/>
      <c r="AU74" s="42"/>
      <c r="AV74" s="42"/>
      <c r="AW74" s="42"/>
      <c r="AX74" s="42"/>
      <c r="AY74" s="42"/>
      <c r="AZ74" s="42"/>
      <c r="BA74" s="42"/>
      <c r="BB74" s="42"/>
      <c r="BC74" s="42"/>
      <c r="BD74" s="42"/>
      <c r="BE74" s="29">
        <f>O49</f>
        <v>4</v>
      </c>
      <c r="BF74" s="199" t="str">
        <f>P49</f>
        <v>Erittäin tärkeä</v>
      </c>
      <c r="BG74" s="199"/>
      <c r="BH74" s="199"/>
      <c r="BI74" s="199"/>
      <c r="BJ74" s="200"/>
      <c r="BK74" s="294" t="str">
        <f t="shared" ref="BK74:BK77" si="14">U49</f>
        <v>ST II tai ST I luokiteltua aineistoa.</v>
      </c>
      <c r="BL74" s="294"/>
      <c r="BM74" s="294"/>
      <c r="BN74" s="294"/>
      <c r="BO74" s="294"/>
      <c r="BP74" s="294"/>
      <c r="BQ74" s="50"/>
      <c r="CY74" s="87"/>
      <c r="CZ74" s="87"/>
      <c r="DA74" s="87"/>
      <c r="DB74" s="87"/>
      <c r="DC74" s="87"/>
      <c r="DD74" s="87"/>
      <c r="DE74" s="87"/>
      <c r="DF74" s="87"/>
      <c r="DG74" s="87"/>
      <c r="DH74" s="87"/>
      <c r="DI74" s="87"/>
      <c r="DJ74" s="87"/>
      <c r="DK74" s="87"/>
      <c r="DL74" s="87"/>
      <c r="DM74" s="87"/>
      <c r="DN74" s="87"/>
      <c r="DO74" s="87"/>
      <c r="DP74" s="87"/>
      <c r="DQ74" s="87"/>
      <c r="DR74" s="87"/>
    </row>
    <row r="75" spans="2:127" ht="15" customHeight="1" x14ac:dyDescent="0.25">
      <c r="B75" s="1"/>
      <c r="C75" s="279" t="s">
        <v>141</v>
      </c>
      <c r="D75" s="279"/>
      <c r="E75" s="279"/>
      <c r="F75" s="279"/>
      <c r="G75" s="279"/>
      <c r="H75" s="279"/>
      <c r="I75" s="279"/>
      <c r="J75" s="279"/>
      <c r="K75" s="279"/>
      <c r="L75" s="279"/>
      <c r="M75" s="279"/>
      <c r="N75" s="42"/>
      <c r="O75" s="194" t="s">
        <v>184</v>
      </c>
      <c r="P75" s="195"/>
      <c r="Q75" s="195"/>
      <c r="R75" s="195"/>
      <c r="S75" s="195"/>
      <c r="T75" s="195"/>
      <c r="U75" s="195"/>
      <c r="V75" s="195"/>
      <c r="W75" s="195"/>
      <c r="X75" s="195"/>
      <c r="Y75" s="195"/>
      <c r="Z75" s="196"/>
      <c r="AA75" s="7"/>
      <c r="AD75" s="340"/>
      <c r="AE75" s="340"/>
      <c r="AF75" s="340"/>
      <c r="AG75" s="340"/>
      <c r="AH75" s="340"/>
      <c r="AI75" s="340"/>
      <c r="AJ75" s="340"/>
      <c r="AK75" s="340"/>
      <c r="AL75" s="340"/>
      <c r="AM75" s="340"/>
      <c r="AN75" s="340"/>
      <c r="AO75" s="340"/>
      <c r="AR75" s="52"/>
      <c r="AS75" s="283" t="str">
        <f>C50</f>
        <v>Luottamuksellisuus:</v>
      </c>
      <c r="AT75" s="283"/>
      <c r="AU75" s="283"/>
      <c r="AV75" s="283"/>
      <c r="AW75" s="283"/>
      <c r="AX75" s="46">
        <f>H50</f>
        <v>0</v>
      </c>
      <c r="AY75" s="292" t="str">
        <f>IF(AX75=0,"Ei arvioitu",IF(AX75=1,"Vähäinen merkitys",IF(AX75=2,"Jonkin verran merkitystä",IF(AX75=3,"Tärkeä",IF(AX75=4,"Erittäin tärkeä",IF(AX75=5,"Elintärkeä","Täytä arvo 1-4"))))))</f>
        <v>Ei arvioitu</v>
      </c>
      <c r="AZ75" s="292"/>
      <c r="BA75" s="292"/>
      <c r="BB75" s="292"/>
      <c r="BC75" s="293"/>
      <c r="BD75" s="42"/>
      <c r="BE75" s="29">
        <f t="shared" ref="BE75:BE77" si="15">O50</f>
        <v>3</v>
      </c>
      <c r="BF75" s="199" t="str">
        <f t="shared" ref="BF75:BF77" si="16">P50</f>
        <v>Tärkeä</v>
      </c>
      <c r="BG75" s="199"/>
      <c r="BH75" s="199"/>
      <c r="BI75" s="199"/>
      <c r="BJ75" s="200"/>
      <c r="BK75" s="294" t="str">
        <f t="shared" si="14"/>
        <v>ST III luokiteltua aineistoa.</v>
      </c>
      <c r="BL75" s="294"/>
      <c r="BM75" s="294"/>
      <c r="BN75" s="294"/>
      <c r="BO75" s="294"/>
      <c r="BP75" s="294"/>
      <c r="BQ75" s="50"/>
      <c r="CY75" s="87"/>
      <c r="CZ75" s="87"/>
      <c r="DA75" s="87"/>
      <c r="DB75" s="87"/>
      <c r="DC75" s="87"/>
      <c r="DD75" s="87"/>
      <c r="DE75" s="87"/>
      <c r="DF75" s="87"/>
      <c r="DG75" s="87"/>
      <c r="DH75" s="87"/>
      <c r="DI75" s="87"/>
      <c r="DJ75" s="87"/>
      <c r="DK75" s="87"/>
      <c r="DL75" s="87"/>
      <c r="DM75" s="87"/>
      <c r="DN75" s="87"/>
      <c r="DO75" s="89"/>
      <c r="DP75" s="89"/>
      <c r="DQ75" s="89"/>
      <c r="DR75" s="89"/>
      <c r="DS75" s="8"/>
      <c r="DT75" s="8"/>
      <c r="DU75" s="8"/>
      <c r="DV75" s="8"/>
      <c r="DW75" s="8"/>
    </row>
    <row r="76" spans="2:127" ht="15" customHeight="1" x14ac:dyDescent="0.25">
      <c r="B76" s="1"/>
      <c r="C76" s="279"/>
      <c r="D76" s="279"/>
      <c r="E76" s="279"/>
      <c r="F76" s="279"/>
      <c r="G76" s="279"/>
      <c r="H76" s="279"/>
      <c r="I76" s="279"/>
      <c r="J76" s="279"/>
      <c r="K76" s="279"/>
      <c r="L76" s="279"/>
      <c r="M76" s="279"/>
      <c r="N76" s="42"/>
      <c r="O76" s="29">
        <v>5</v>
      </c>
      <c r="P76" s="280" t="s">
        <v>52</v>
      </c>
      <c r="Q76" s="280"/>
      <c r="R76" s="280"/>
      <c r="S76" s="26">
        <v>3</v>
      </c>
      <c r="T76" s="280" t="s">
        <v>54</v>
      </c>
      <c r="U76" s="280"/>
      <c r="V76" s="280"/>
      <c r="W76" s="26">
        <v>1</v>
      </c>
      <c r="X76" s="280" t="s">
        <v>56</v>
      </c>
      <c r="Y76" s="280"/>
      <c r="Z76" s="281"/>
      <c r="AA76" s="7"/>
      <c r="AD76" s="340"/>
      <c r="AE76" s="340"/>
      <c r="AF76" s="340"/>
      <c r="AG76" s="340"/>
      <c r="AH76" s="340"/>
      <c r="AI76" s="340"/>
      <c r="AJ76" s="340"/>
      <c r="AK76" s="340"/>
      <c r="AL76" s="340"/>
      <c r="AM76" s="340"/>
      <c r="AN76" s="340"/>
      <c r="AO76" s="340"/>
      <c r="AR76" s="52"/>
      <c r="AS76" s="283" t="str">
        <f t="shared" ref="AS76:AS77" si="17">C51</f>
        <v>Eheys:</v>
      </c>
      <c r="AT76" s="283"/>
      <c r="AU76" s="283"/>
      <c r="AV76" s="283"/>
      <c r="AW76" s="283"/>
      <c r="AX76" s="29">
        <f>H51</f>
        <v>0</v>
      </c>
      <c r="AY76" s="215" t="str">
        <f t="shared" ref="AY76:AY77" si="18">IF(AX76=0,"Ei arvioitu",IF(AX76=1,"Vähäinen merkitys",IF(AX76=2,"Jonkin verran merkitystä",IF(AX76=3,"Tärkeä",IF(AX76=4,"Erittäin tärkeä",IF(AX76=5,"Elintärkeä","Täytä arvo 1-4"))))))</f>
        <v>Ei arvioitu</v>
      </c>
      <c r="AZ76" s="215"/>
      <c r="BA76" s="215"/>
      <c r="BB76" s="215"/>
      <c r="BC76" s="295"/>
      <c r="BD76" s="42"/>
      <c r="BE76" s="29">
        <f t="shared" si="15"/>
        <v>2</v>
      </c>
      <c r="BF76" s="199" t="str">
        <f t="shared" si="16"/>
        <v>Jonkin verran merkitystä</v>
      </c>
      <c r="BG76" s="199"/>
      <c r="BH76" s="199"/>
      <c r="BI76" s="199"/>
      <c r="BJ76" s="200"/>
      <c r="BK76" s="294" t="str">
        <f t="shared" si="14"/>
        <v>ST IV luokiteltua aineistoa.</v>
      </c>
      <c r="BL76" s="294"/>
      <c r="BM76" s="294"/>
      <c r="BN76" s="294"/>
      <c r="BO76" s="294"/>
      <c r="BP76" s="294"/>
      <c r="BQ76" s="50"/>
      <c r="CY76" s="87"/>
      <c r="CZ76" s="87"/>
      <c r="DA76" s="87"/>
      <c r="DB76" s="87"/>
      <c r="DC76" s="87"/>
      <c r="DD76" s="87"/>
      <c r="DE76" s="87"/>
      <c r="DF76" s="87"/>
      <c r="DG76" s="87"/>
      <c r="DH76" s="87"/>
      <c r="DI76" s="87"/>
      <c r="DJ76" s="87"/>
      <c r="DK76" s="87"/>
      <c r="DL76" s="87"/>
      <c r="DM76" s="87"/>
      <c r="DN76" s="87"/>
      <c r="DO76" s="89"/>
      <c r="DP76" s="89"/>
      <c r="DQ76" s="89"/>
      <c r="DR76" s="89"/>
      <c r="DS76" s="8"/>
      <c r="DT76" s="8"/>
      <c r="DU76" s="8"/>
      <c r="DV76" s="8"/>
      <c r="DW76" s="8"/>
    </row>
    <row r="77" spans="2:127" ht="15" customHeight="1" thickBot="1" x14ac:dyDescent="0.35">
      <c r="B77" s="1"/>
      <c r="C77" s="10"/>
      <c r="D77" s="42"/>
      <c r="E77" s="42"/>
      <c r="F77" s="42"/>
      <c r="G77" s="42"/>
      <c r="H77" s="42"/>
      <c r="I77" s="42"/>
      <c r="J77" s="42"/>
      <c r="K77" s="42"/>
      <c r="L77" s="42"/>
      <c r="M77" s="42"/>
      <c r="N77" s="42"/>
      <c r="O77" s="30">
        <v>4</v>
      </c>
      <c r="P77" s="190" t="s">
        <v>53</v>
      </c>
      <c r="Q77" s="190"/>
      <c r="R77" s="190"/>
      <c r="S77" s="28">
        <v>2</v>
      </c>
      <c r="T77" s="190" t="s">
        <v>55</v>
      </c>
      <c r="U77" s="190"/>
      <c r="V77" s="190"/>
      <c r="W77" s="28">
        <v>0</v>
      </c>
      <c r="X77" s="190" t="s">
        <v>101</v>
      </c>
      <c r="Y77" s="190"/>
      <c r="Z77" s="282"/>
      <c r="AA77" s="7"/>
      <c r="AD77" s="341" t="s">
        <v>166</v>
      </c>
      <c r="AE77" s="341"/>
      <c r="AF77" s="341"/>
      <c r="AG77" s="341"/>
      <c r="AH77" s="341"/>
      <c r="AI77" s="341"/>
      <c r="AJ77" s="341"/>
      <c r="AK77" s="341"/>
      <c r="AL77" s="341"/>
      <c r="AM77" s="341"/>
      <c r="AN77" s="341"/>
      <c r="AO77" s="341"/>
      <c r="AR77" s="52"/>
      <c r="AS77" s="283" t="str">
        <f t="shared" si="17"/>
        <v>Saatavuus:</v>
      </c>
      <c r="AT77" s="283"/>
      <c r="AU77" s="283"/>
      <c r="AV77" s="283"/>
      <c r="AW77" s="283"/>
      <c r="AX77" s="30">
        <f>H52</f>
        <v>0</v>
      </c>
      <c r="AY77" s="296" t="str">
        <f t="shared" si="18"/>
        <v>Ei arvioitu</v>
      </c>
      <c r="AZ77" s="296"/>
      <c r="BA77" s="296"/>
      <c r="BB77" s="296"/>
      <c r="BC77" s="297"/>
      <c r="BD77" s="42"/>
      <c r="BE77" s="30">
        <f t="shared" si="15"/>
        <v>1</v>
      </c>
      <c r="BF77" s="201" t="str">
        <f t="shared" si="16"/>
        <v>Vähäinen merkitys</v>
      </c>
      <c r="BG77" s="201"/>
      <c r="BH77" s="201"/>
      <c r="BI77" s="201"/>
      <c r="BJ77" s="202"/>
      <c r="BK77" s="294" t="str">
        <f t="shared" si="14"/>
        <v>Julkista/luokittelematonta aineistoa.</v>
      </c>
      <c r="BL77" s="294"/>
      <c r="BM77" s="294"/>
      <c r="BN77" s="294"/>
      <c r="BO77" s="294"/>
      <c r="BP77" s="294"/>
      <c r="BQ77" s="50"/>
      <c r="CY77" s="87"/>
      <c r="CZ77" s="87"/>
      <c r="DA77" s="87"/>
      <c r="DB77" s="87"/>
      <c r="DC77" s="87"/>
      <c r="DD77" s="87"/>
      <c r="DE77" s="87"/>
      <c r="DF77" s="87"/>
      <c r="DG77" s="87"/>
      <c r="DH77" s="87"/>
      <c r="DI77" s="87"/>
      <c r="DJ77" s="87"/>
      <c r="DK77" s="87"/>
      <c r="DL77" s="87"/>
      <c r="DM77" s="87"/>
      <c r="DN77" s="87"/>
      <c r="DO77" s="89"/>
      <c r="DP77" s="89"/>
      <c r="DQ77" s="89"/>
      <c r="DR77" s="89"/>
      <c r="DS77" s="8"/>
      <c r="DT77" s="8"/>
      <c r="DU77" s="8"/>
      <c r="DV77" s="8"/>
      <c r="DW77" s="8"/>
    </row>
    <row r="78" spans="2:127" ht="15" customHeight="1" thickBot="1" x14ac:dyDescent="0.35">
      <c r="B78" s="1"/>
      <c r="C78" s="42"/>
      <c r="D78" s="42"/>
      <c r="E78" s="42"/>
      <c r="F78" s="42"/>
      <c r="G78" s="42"/>
      <c r="H78" s="42"/>
      <c r="I78" s="42"/>
      <c r="J78" s="42"/>
      <c r="K78" s="42"/>
      <c r="L78" s="42"/>
      <c r="M78" s="42"/>
      <c r="N78" s="42"/>
      <c r="O78" s="42"/>
      <c r="P78" s="42"/>
      <c r="Q78" s="42"/>
      <c r="R78" s="42"/>
      <c r="S78" s="42"/>
      <c r="T78" s="42"/>
      <c r="U78" s="42"/>
      <c r="V78" s="42"/>
      <c r="W78" s="42"/>
      <c r="X78" s="42"/>
      <c r="Y78" s="42"/>
      <c r="Z78" s="42"/>
      <c r="AA78" s="7"/>
      <c r="AD78" s="341"/>
      <c r="AE78" s="341"/>
      <c r="AF78" s="341"/>
      <c r="AG78" s="341"/>
      <c r="AH78" s="341"/>
      <c r="AI78" s="341"/>
      <c r="AJ78" s="341"/>
      <c r="AK78" s="341"/>
      <c r="AL78" s="341"/>
      <c r="AM78" s="341"/>
      <c r="AN78" s="341"/>
      <c r="AO78" s="341"/>
      <c r="AR78" s="52"/>
      <c r="AS78" s="10"/>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50"/>
      <c r="CY78" s="87"/>
      <c r="CZ78" s="87"/>
      <c r="DA78" s="87"/>
      <c r="DB78" s="87"/>
      <c r="DC78" s="87"/>
      <c r="DD78" s="87"/>
      <c r="DE78" s="87"/>
      <c r="DF78" s="87"/>
      <c r="DG78" s="87"/>
      <c r="DH78" s="87"/>
      <c r="DI78" s="87"/>
      <c r="DJ78" s="87"/>
      <c r="DK78" s="87"/>
      <c r="DL78" s="87"/>
      <c r="DM78" s="87"/>
      <c r="DN78" s="87"/>
      <c r="DO78" s="87"/>
      <c r="DP78" s="87"/>
      <c r="DQ78" s="87"/>
      <c r="DR78" s="87"/>
      <c r="DV78" s="36"/>
    </row>
    <row r="79" spans="2:127" ht="15" customHeight="1" thickBot="1" x14ac:dyDescent="0.35">
      <c r="B79" s="1"/>
      <c r="C79" s="187" t="s">
        <v>207</v>
      </c>
      <c r="D79" s="188"/>
      <c r="E79" s="188"/>
      <c r="F79" s="188"/>
      <c r="G79" s="188"/>
      <c r="H79" s="255"/>
      <c r="I79" s="255"/>
      <c r="J79" s="255"/>
      <c r="K79" s="256" t="s">
        <v>90</v>
      </c>
      <c r="L79" s="256"/>
      <c r="M79" s="256"/>
      <c r="N79" s="256"/>
      <c r="O79" s="256" t="s">
        <v>91</v>
      </c>
      <c r="P79" s="256"/>
      <c r="Q79" s="256"/>
      <c r="R79" s="256"/>
      <c r="S79" s="256" t="s">
        <v>92</v>
      </c>
      <c r="T79" s="256"/>
      <c r="U79" s="256"/>
      <c r="V79" s="256"/>
      <c r="W79" s="259" t="s">
        <v>93</v>
      </c>
      <c r="X79" s="259"/>
      <c r="Y79" s="259"/>
      <c r="Z79" s="260"/>
      <c r="AA79" s="7"/>
      <c r="AD79" s="341"/>
      <c r="AE79" s="341"/>
      <c r="AF79" s="341"/>
      <c r="AG79" s="341"/>
      <c r="AH79" s="341"/>
      <c r="AI79" s="341"/>
      <c r="AJ79" s="341"/>
      <c r="AK79" s="341"/>
      <c r="AL79" s="341"/>
      <c r="AM79" s="341"/>
      <c r="AN79" s="341"/>
      <c r="AO79" s="341"/>
      <c r="AR79" s="52"/>
      <c r="AS79" s="207" t="str">
        <f>C54</f>
        <v>Muu mahdollinen tärkeys, mikä (vapaamuotoinen selitys):</v>
      </c>
      <c r="AT79" s="208"/>
      <c r="AU79" s="208"/>
      <c r="AV79" s="208"/>
      <c r="AW79" s="208"/>
      <c r="AX79" s="208"/>
      <c r="AY79" s="208"/>
      <c r="AZ79" s="208"/>
      <c r="BA79" s="208"/>
      <c r="BB79" s="208"/>
      <c r="BC79" s="209"/>
      <c r="BD79" s="42"/>
      <c r="BE79" s="294" t="str">
        <f>O54</f>
        <v>Eheys: Esim. digitaalinen tiedotuskanava, lupapalvelu tai myyntisovellus.</v>
      </c>
      <c r="BF79" s="294"/>
      <c r="BG79" s="294"/>
      <c r="BH79" s="294"/>
      <c r="BI79" s="294"/>
      <c r="BJ79" s="294"/>
      <c r="BK79" s="294"/>
      <c r="BL79" s="294"/>
      <c r="BM79" s="294"/>
      <c r="BN79" s="294"/>
      <c r="BO79" s="294"/>
      <c r="BP79" s="294"/>
      <c r="BQ79" s="50"/>
      <c r="CY79" s="87"/>
      <c r="CZ79" s="87"/>
      <c r="DA79" s="87"/>
      <c r="DB79" s="87"/>
      <c r="DC79" s="87"/>
      <c r="DD79" s="87"/>
      <c r="DE79" s="87"/>
      <c r="DF79" s="87"/>
      <c r="DG79" s="87"/>
      <c r="DH79" s="87"/>
      <c r="DI79" s="87"/>
      <c r="DJ79" s="87"/>
      <c r="DK79" s="87"/>
      <c r="DL79" s="87"/>
      <c r="DM79" s="87"/>
      <c r="DN79" s="87"/>
      <c r="DO79" s="108"/>
      <c r="DP79" s="108"/>
      <c r="DQ79" s="87"/>
      <c r="DR79" s="87"/>
      <c r="DS79" s="37"/>
    </row>
    <row r="80" spans="2:127" ht="15" customHeight="1" thickBot="1" x14ac:dyDescent="0.35">
      <c r="B80" s="1"/>
      <c r="C80" s="261" t="s">
        <v>208</v>
      </c>
      <c r="D80" s="262"/>
      <c r="E80" s="262"/>
      <c r="F80" s="262"/>
      <c r="G80" s="263"/>
      <c r="H80" s="264" t="s">
        <v>225</v>
      </c>
      <c r="I80" s="265"/>
      <c r="J80" s="61" t="s">
        <v>226</v>
      </c>
      <c r="K80" s="257"/>
      <c r="L80" s="258"/>
      <c r="M80" s="258"/>
      <c r="N80" s="258"/>
      <c r="O80" s="258"/>
      <c r="P80" s="258"/>
      <c r="Q80" s="258"/>
      <c r="R80" s="258"/>
      <c r="S80" s="258"/>
      <c r="T80" s="258"/>
      <c r="U80" s="258"/>
      <c r="V80" s="258"/>
      <c r="W80" s="266" t="s">
        <v>115</v>
      </c>
      <c r="X80" s="266"/>
      <c r="Y80" s="266"/>
      <c r="Z80" s="267"/>
      <c r="AA80" s="7"/>
      <c r="AD80" s="342" t="s">
        <v>166</v>
      </c>
      <c r="AE80" s="342"/>
      <c r="AF80" s="342"/>
      <c r="AG80" s="342"/>
      <c r="AH80" s="342"/>
      <c r="AI80" s="342"/>
      <c r="AJ80" s="342"/>
      <c r="AK80" s="342"/>
      <c r="AL80" s="342"/>
      <c r="AM80" s="342"/>
      <c r="AN80" s="342"/>
      <c r="AO80" s="342"/>
      <c r="AR80" s="52"/>
      <c r="AS80" s="298">
        <f>C55</f>
        <v>0</v>
      </c>
      <c r="AT80" s="299"/>
      <c r="AU80" s="299"/>
      <c r="AV80" s="299"/>
      <c r="AW80" s="299"/>
      <c r="AX80" s="299"/>
      <c r="AY80" s="299"/>
      <c r="AZ80" s="299"/>
      <c r="BA80" s="299"/>
      <c r="BB80" s="299"/>
      <c r="BC80" s="300"/>
      <c r="BD80" s="42"/>
      <c r="BE80" s="294" t="str">
        <f>O55</f>
        <v>Saatavuus: Esim aikakriittisyys, tietty palveluaika tai palvelutasosopimukset.</v>
      </c>
      <c r="BF80" s="294"/>
      <c r="BG80" s="294"/>
      <c r="BH80" s="294"/>
      <c r="BI80" s="294"/>
      <c r="BJ80" s="294"/>
      <c r="BK80" s="294"/>
      <c r="BL80" s="294"/>
      <c r="BM80" s="294"/>
      <c r="BN80" s="294"/>
      <c r="BO80" s="294"/>
      <c r="BP80" s="294"/>
      <c r="BQ80" s="50"/>
      <c r="CY80" s="87"/>
      <c r="CZ80" s="87"/>
      <c r="DA80" s="87"/>
      <c r="DB80" s="87"/>
      <c r="DC80" s="87"/>
      <c r="DD80" s="87"/>
      <c r="DE80" s="87"/>
      <c r="DF80" s="87"/>
      <c r="DG80" s="87"/>
      <c r="DH80" s="87"/>
      <c r="DI80" s="87"/>
      <c r="DJ80" s="87"/>
      <c r="DK80" s="87"/>
      <c r="DL80" s="87"/>
      <c r="DM80" s="87"/>
      <c r="DN80" s="87"/>
      <c r="DO80" s="87"/>
      <c r="DP80" s="87"/>
      <c r="DQ80" s="87"/>
      <c r="DR80" s="87"/>
    </row>
    <row r="81" spans="2:127" ht="15" customHeight="1" thickBot="1" x14ac:dyDescent="0.3">
      <c r="B81" s="1"/>
      <c r="C81" s="245" t="s">
        <v>204</v>
      </c>
      <c r="D81" s="246"/>
      <c r="E81" s="246"/>
      <c r="F81" s="246"/>
      <c r="G81" s="246"/>
      <c r="H81" s="60">
        <v>1.2</v>
      </c>
      <c r="I81" s="62">
        <f>IF(J81&lt;&gt;0,J81,H81)</f>
        <v>1.2</v>
      </c>
      <c r="J81" s="65"/>
      <c r="K81" s="77"/>
      <c r="L81" s="160" t="str">
        <f>IF(K81=0,"Ei arvioitu",IF(K81=1,"Ei vaikutuksia",IF(K81=2,"Jonkin verran",IF(K81=3,"Merkittävät",IF(K81=4,"Kohtuuttomat",IF(K81=5,"Sietämättömät","Täytä arvo 1-5"))))))</f>
        <v>Ei arvioitu</v>
      </c>
      <c r="M81" s="160"/>
      <c r="N81" s="160"/>
      <c r="O81" s="77"/>
      <c r="P81" s="160" t="str">
        <f>IF(O81=0,"Ei arvioitu",IF(O81=1,"Ei vaikutuksia",IF(O81=2,"Jonkin verran",IF(O81=3,"Merkittävät",IF(O81=4,"Kohtuuttomat",IF(O81=5,"Sietämättömät","Täytä arvo 1-5"))))))</f>
        <v>Ei arvioitu</v>
      </c>
      <c r="Q81" s="160"/>
      <c r="R81" s="160"/>
      <c r="S81" s="77"/>
      <c r="T81" s="160" t="str">
        <f>IF(S81=0,"Ei arvioitu",IF(S81=1,"Ei vaikutuksia",IF(S81=2,"Jonkin verran",IF(S81=3,"Merkittävät",IF(S81=4,"Kohtuuttomat",IF(S81=5,"Sietämättömät","Täytä arvo 1-5"))))))</f>
        <v>Ei arvioitu</v>
      </c>
      <c r="U81" s="160"/>
      <c r="V81" s="160"/>
      <c r="W81" s="77"/>
      <c r="X81" s="160" t="str">
        <f>IF(W81=0,"Ei arvioitu",IF(W81=1,"Ei vaikutuksia",IF(W81=2,"Jonkin verran",IF(W81=3,"Merkittävät",IF(W81=4,"Kohtuuttomat",IF(W81=5,"Sietämättömät","Täytä arvo 1-5"))))))</f>
        <v>Ei arvioitu</v>
      </c>
      <c r="Y81" s="160"/>
      <c r="Z81" s="179"/>
      <c r="AA81" s="7"/>
      <c r="AD81" s="342"/>
      <c r="AE81" s="342"/>
      <c r="AF81" s="342"/>
      <c r="AG81" s="342"/>
      <c r="AH81" s="342"/>
      <c r="AI81" s="342"/>
      <c r="AJ81" s="342"/>
      <c r="AK81" s="342"/>
      <c r="AL81" s="342"/>
      <c r="AM81" s="342"/>
      <c r="AN81" s="342"/>
      <c r="AO81" s="342"/>
      <c r="AR81" s="5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50"/>
      <c r="CY81" s="87"/>
      <c r="CZ81" s="87"/>
      <c r="DA81" s="87"/>
      <c r="DB81" s="87"/>
      <c r="DC81" s="87"/>
      <c r="DD81" s="87"/>
      <c r="DE81" s="87"/>
      <c r="DF81" s="87"/>
      <c r="DG81" s="87"/>
      <c r="DH81" s="87"/>
      <c r="DI81" s="87"/>
      <c r="DJ81" s="87"/>
      <c r="DK81" s="87"/>
      <c r="DL81" s="87"/>
      <c r="DM81" s="87"/>
      <c r="DN81" s="87"/>
      <c r="DO81" s="87"/>
      <c r="DP81" s="87"/>
      <c r="DQ81" s="87"/>
      <c r="DR81" s="87"/>
    </row>
    <row r="82" spans="2:127" ht="15" customHeight="1" thickBot="1" x14ac:dyDescent="0.3">
      <c r="B82" s="1"/>
      <c r="C82" s="245" t="s">
        <v>203</v>
      </c>
      <c r="D82" s="246"/>
      <c r="E82" s="246"/>
      <c r="F82" s="246"/>
      <c r="G82" s="246"/>
      <c r="H82" s="38">
        <v>0.8</v>
      </c>
      <c r="I82" s="63">
        <f t="shared" ref="I82:I84" si="19">IF(J82&lt;&gt;0,J82,H82)</f>
        <v>0.8</v>
      </c>
      <c r="J82" s="66"/>
      <c r="K82" s="77"/>
      <c r="L82" s="160" t="str">
        <f>IF(K82=0,"Ei arvioitu",IF(K82=1,"Ei vaikutuksia",IF(K82=2,"Jonkin verran",IF(K82=3,"Merkittävät",IF(K82=4,"Kohtuuttomat",IF(K82=5,"Sietämättömät","Täytä arvo 1-5"))))))</f>
        <v>Ei arvioitu</v>
      </c>
      <c r="M82" s="160"/>
      <c r="N82" s="160"/>
      <c r="O82" s="77"/>
      <c r="P82" s="160" t="str">
        <f>IF(O82=0,"Ei arvioitu",IF(O82=1,"Ei vaikutuksia",IF(O82=2,"Jonkin verran",IF(O82=3,"Merkittävät",IF(O82=4,"Kohtuuttomat",IF(O82=5,"Sietämättömät","Täytä arvo 1-5"))))))</f>
        <v>Ei arvioitu</v>
      </c>
      <c r="Q82" s="160"/>
      <c r="R82" s="160"/>
      <c r="S82" s="77"/>
      <c r="T82" s="160" t="str">
        <f>IF(S82=0,"Ei arvioitu",IF(S82=1,"Ei vaikutuksia",IF(S82=2,"Jonkin verran",IF(S82=3,"Merkittävät",IF(S82=4,"Kohtuuttomat",IF(S82=5,"Sietämättömät","Täytä arvo 1-5"))))))</f>
        <v>Ei arvioitu</v>
      </c>
      <c r="U82" s="160"/>
      <c r="V82" s="160"/>
      <c r="W82" s="77"/>
      <c r="X82" s="160" t="str">
        <f>IF(W82=0,"Ei arvioitu",IF(W82=1,"Ei vaikutuksia",IF(W82=2,"Jonkin verran",IF(W82=3,"Merkittävät",IF(W82=4,"Kohtuuttomat",IF(W82=5,"Sietämättömät","Täytä arvo 1-5"))))))</f>
        <v>Ei arvioitu</v>
      </c>
      <c r="Y82" s="160"/>
      <c r="Z82" s="179"/>
      <c r="AA82" s="7"/>
      <c r="AD82" s="342"/>
      <c r="AE82" s="342"/>
      <c r="AF82" s="342"/>
      <c r="AG82" s="342"/>
      <c r="AH82" s="342"/>
      <c r="AI82" s="342"/>
      <c r="AJ82" s="342"/>
      <c r="AK82" s="342"/>
      <c r="AL82" s="342"/>
      <c r="AM82" s="342"/>
      <c r="AN82" s="342"/>
      <c r="AO82" s="342"/>
      <c r="AR82" s="52"/>
      <c r="AS82" s="207" t="str">
        <f>C57</f>
        <v>Kohteen osalta sovittu palvelutaso (SLA, Service Level Agreement) kuvataan valitsemalla vaihtoehdoista 1-6:</v>
      </c>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9"/>
      <c r="BQ82" s="50"/>
      <c r="CY82" s="87"/>
      <c r="CZ82" s="87"/>
      <c r="DA82" s="87"/>
      <c r="DB82" s="87"/>
      <c r="DC82" s="87"/>
      <c r="DD82" s="87"/>
      <c r="DE82" s="87"/>
      <c r="DF82" s="87"/>
      <c r="DG82" s="87"/>
      <c r="DH82" s="87"/>
      <c r="DI82" s="87"/>
      <c r="DJ82" s="87"/>
      <c r="DK82" s="87"/>
      <c r="DL82" s="87"/>
      <c r="DM82" s="87"/>
      <c r="DN82" s="87"/>
      <c r="DO82" s="87"/>
      <c r="DP82" s="87"/>
      <c r="DQ82" s="87"/>
      <c r="DR82" s="87"/>
    </row>
    <row r="83" spans="2:127" ht="15" customHeight="1" thickBot="1" x14ac:dyDescent="0.3">
      <c r="B83" s="1"/>
      <c r="C83" s="245" t="s">
        <v>205</v>
      </c>
      <c r="D83" s="246"/>
      <c r="E83" s="246"/>
      <c r="F83" s="246"/>
      <c r="G83" s="246"/>
      <c r="H83" s="38">
        <v>1</v>
      </c>
      <c r="I83" s="63">
        <f t="shared" si="19"/>
        <v>1</v>
      </c>
      <c r="J83" s="66"/>
      <c r="K83" s="77"/>
      <c r="L83" s="160" t="str">
        <f>IF(K83=0,"Ei arvioitu",IF(K83=1,"Ei vaikutuksia",IF(K83=2,"Jonkin verran",IF(K83=3,"Merkittävät",IF(K83=4,"Kohtuuttomat",IF(K83=5,"Sietämättömät","Täytä arvo 1-5"))))))</f>
        <v>Ei arvioitu</v>
      </c>
      <c r="M83" s="160"/>
      <c r="N83" s="160"/>
      <c r="O83" s="77"/>
      <c r="P83" s="160" t="str">
        <f t="shared" ref="P83" si="20">IF(O83=0,"Ei arvioitu",IF(O83=1,"Ei vaikutuksia",IF(O83=2,"Jonkin verran",IF(O83=3,"Merkittävät",IF(O83=4,"Kohtuuttomat",IF(O83=5,"Sietämättömät","Täytä arvo 1-5"))))))</f>
        <v>Ei arvioitu</v>
      </c>
      <c r="Q83" s="160"/>
      <c r="R83" s="160"/>
      <c r="S83" s="77"/>
      <c r="T83" s="160" t="str">
        <f>IF(S83=0,"Ei arvioitu",IF(S83=1,"Ei vaikutuksia",IF(S83=2,"Jonkin verran",IF(S83=3,"Merkittävät",IF(S83=4,"Kohtuuttomat",IF(S83=5,"Sietämättömät","Täytä arvo 1-5"))))))</f>
        <v>Ei arvioitu</v>
      </c>
      <c r="U83" s="160"/>
      <c r="V83" s="160"/>
      <c r="W83" s="77"/>
      <c r="X83" s="160" t="str">
        <f t="shared" ref="X83" si="21">IF(W83=0,"Ei arvioitu",IF(W83=1,"Ei vaikutuksia",IF(W83=2,"Jonkin verran",IF(W83=3,"Merkittävät",IF(W83=4,"Kohtuuttomat",IF(W83=5,"Sietämättömät","Täytä arvo 1-5"))))))</f>
        <v>Ei arvioitu</v>
      </c>
      <c r="Y83" s="160"/>
      <c r="Z83" s="179"/>
      <c r="AA83" s="7"/>
      <c r="AD83" s="343" t="s">
        <v>166</v>
      </c>
      <c r="AE83" s="343"/>
      <c r="AF83" s="343"/>
      <c r="AG83" s="343"/>
      <c r="AH83" s="343"/>
      <c r="AI83" s="343"/>
      <c r="AJ83" s="343"/>
      <c r="AK83" s="343"/>
      <c r="AL83" s="343"/>
      <c r="AM83" s="343"/>
      <c r="AN83" s="343"/>
      <c r="AO83" s="343"/>
      <c r="AR83" s="5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50"/>
      <c r="CY83" s="87"/>
      <c r="CZ83" s="87"/>
      <c r="DA83" s="87"/>
      <c r="DB83" s="87"/>
      <c r="DC83" s="87"/>
      <c r="DD83" s="87"/>
      <c r="DE83" s="87"/>
      <c r="DF83" s="87"/>
      <c r="DG83" s="87"/>
      <c r="DH83" s="87"/>
      <c r="DI83" s="87"/>
      <c r="DJ83" s="87"/>
      <c r="DK83" s="87"/>
      <c r="DL83" s="87"/>
      <c r="DM83" s="87"/>
      <c r="DN83" s="87"/>
      <c r="DO83" s="87"/>
      <c r="DP83" s="87"/>
      <c r="DQ83" s="87"/>
      <c r="DR83" s="87"/>
    </row>
    <row r="84" spans="2:127" ht="15" customHeight="1" thickBot="1" x14ac:dyDescent="0.3">
      <c r="B84" s="1"/>
      <c r="C84" s="349" t="s">
        <v>206</v>
      </c>
      <c r="D84" s="350"/>
      <c r="E84" s="350"/>
      <c r="F84" s="350"/>
      <c r="G84" s="350"/>
      <c r="H84" s="56">
        <v>1</v>
      </c>
      <c r="I84" s="64">
        <f t="shared" si="19"/>
        <v>1</v>
      </c>
      <c r="J84" s="67"/>
      <c r="K84" s="78"/>
      <c r="L84" s="182" t="str">
        <f>IF(K84=0,"Ei arvioitu",IF(K84=1,"Ei vaikutuksia",IF(K84=2,"Jonkin verran",IF(K84=3,"Merkittävät",IF(K84=4,"Kohtuuttomat",IF(K84=5,"Sietämättömät","Täytä arvo 1-5"))))))</f>
        <v>Ei arvioitu</v>
      </c>
      <c r="M84" s="182"/>
      <c r="N84" s="182"/>
      <c r="O84" s="78"/>
      <c r="P84" s="182" t="str">
        <f>IF(O84=0,"Ei arvioitu",IF(O84=1,"Ei vaikutuksia",IF(O84=2,"Jonkin verran",IF(O84=3,"Merkittävät",IF(O84=4,"Kohtuuttomat",IF(O84=5,"Sietämättömät","Täytä arvo 1-5"))))))</f>
        <v>Ei arvioitu</v>
      </c>
      <c r="Q84" s="182"/>
      <c r="R84" s="182"/>
      <c r="S84" s="78"/>
      <c r="T84" s="182" t="str">
        <f>IF(S84=0,"Ei arvioitu",IF(S84=1,"Ei vaikutuksia",IF(S84=2,"Jonkin verran",IF(S84=3,"Merkittävät",IF(S84=4,"Kohtuuttomat",IF(S84=5,"Sietämättömät","Täytä arvo 1-5"))))))</f>
        <v>Ei arvioitu</v>
      </c>
      <c r="U84" s="182"/>
      <c r="V84" s="182"/>
      <c r="W84" s="78"/>
      <c r="X84" s="182" t="str">
        <f>IF(W84=0,"Ei arvioitu",IF(W84=1,"Ei vaikutuksia",IF(W84=2,"Jonkin verran",IF(W84=3,"Merkittävät",IF(W84=4,"Kohtuuttomat",IF(W84=5,"Sietämättömät","Täytä arvo 1-5"))))))</f>
        <v>Ei arvioitu</v>
      </c>
      <c r="Y84" s="182"/>
      <c r="Z84" s="183"/>
      <c r="AA84" s="7"/>
      <c r="AD84" s="343"/>
      <c r="AE84" s="343"/>
      <c r="AF84" s="343"/>
      <c r="AG84" s="343"/>
      <c r="AH84" s="343"/>
      <c r="AI84" s="343"/>
      <c r="AJ84" s="343"/>
      <c r="AK84" s="343"/>
      <c r="AL84" s="343"/>
      <c r="AM84" s="343"/>
      <c r="AN84" s="343"/>
      <c r="AO84" s="343"/>
      <c r="AR84" s="52"/>
      <c r="AS84" s="207" t="str">
        <f>C59</f>
        <v>Sopimukseen perustuva käytössä oleva SLA-taso:</v>
      </c>
      <c r="AT84" s="208"/>
      <c r="AU84" s="208"/>
      <c r="AV84" s="208"/>
      <c r="AW84" s="208"/>
      <c r="AX84" s="208"/>
      <c r="AY84" s="208"/>
      <c r="AZ84" s="208"/>
      <c r="BA84" s="208"/>
      <c r="BB84" s="208"/>
      <c r="BC84" s="209"/>
      <c r="BD84" s="42"/>
      <c r="BE84" s="207" t="str">
        <f>O59</f>
        <v>SLA-tasojen vaihtoehdot (tarvittaessa täytä oma asteikko):</v>
      </c>
      <c r="BF84" s="208"/>
      <c r="BG84" s="208"/>
      <c r="BH84" s="208"/>
      <c r="BI84" s="285"/>
      <c r="BJ84" s="285"/>
      <c r="BK84" s="285"/>
      <c r="BL84" s="285"/>
      <c r="BM84" s="285"/>
      <c r="BN84" s="285"/>
      <c r="BO84" s="285"/>
      <c r="BP84" s="286"/>
      <c r="BQ84" s="50"/>
      <c r="CY84" s="87"/>
      <c r="CZ84" s="87"/>
      <c r="DA84" s="87"/>
      <c r="DB84" s="87"/>
      <c r="DC84" s="87"/>
      <c r="DD84" s="87"/>
      <c r="DE84" s="87"/>
      <c r="DF84" s="87"/>
      <c r="DG84" s="87"/>
      <c r="DH84" s="87"/>
      <c r="DI84" s="87"/>
      <c r="DJ84" s="87"/>
      <c r="DK84" s="87"/>
      <c r="DL84" s="87"/>
      <c r="DM84" s="87"/>
      <c r="DN84" s="87"/>
      <c r="DO84" s="92"/>
      <c r="DP84" s="92"/>
      <c r="DQ84" s="87"/>
      <c r="DR84" s="87"/>
      <c r="DS84" s="25"/>
    </row>
    <row r="85" spans="2:127" ht="15" customHeight="1" thickBot="1" x14ac:dyDescent="0.35">
      <c r="B85" s="1"/>
      <c r="C85" s="375" t="s">
        <v>227</v>
      </c>
      <c r="D85" s="376"/>
      <c r="E85" s="376"/>
      <c r="F85" s="376"/>
      <c r="G85" s="376"/>
      <c r="H85" s="58"/>
      <c r="I85" s="57">
        <f>DM14</f>
        <v>0</v>
      </c>
      <c r="J85" s="59"/>
      <c r="K85" s="10"/>
      <c r="L85" s="42"/>
      <c r="M85" s="42"/>
      <c r="N85" s="42"/>
      <c r="O85" s="42"/>
      <c r="P85" s="42"/>
      <c r="Q85" s="42"/>
      <c r="R85" s="42"/>
      <c r="S85" s="42"/>
      <c r="T85" s="42"/>
      <c r="U85" s="42"/>
      <c r="V85" s="42"/>
      <c r="W85" s="42"/>
      <c r="X85" s="42"/>
      <c r="Y85" s="42"/>
      <c r="Z85" s="42"/>
      <c r="AA85" s="7"/>
      <c r="AD85" s="343"/>
      <c r="AE85" s="343"/>
      <c r="AF85" s="343"/>
      <c r="AG85" s="343"/>
      <c r="AH85" s="343"/>
      <c r="AI85" s="343"/>
      <c r="AJ85" s="343"/>
      <c r="AK85" s="343"/>
      <c r="AL85" s="343"/>
      <c r="AM85" s="343"/>
      <c r="AN85" s="343"/>
      <c r="AO85" s="343"/>
      <c r="AR85" s="52"/>
      <c r="AS85" s="283" t="str">
        <f>C60</f>
        <v>Täytä vaihtoehto 0-6:</v>
      </c>
      <c r="AT85" s="283"/>
      <c r="AU85" s="283"/>
      <c r="AV85" s="283"/>
      <c r="AW85" s="283"/>
      <c r="AX85" s="47">
        <f>H60</f>
        <v>0</v>
      </c>
      <c r="AY85" s="287" t="str">
        <f>I60</f>
        <v>Ei sovittu</v>
      </c>
      <c r="AZ85" s="287"/>
      <c r="BA85" s="287"/>
      <c r="BB85" s="287"/>
      <c r="BC85" s="288"/>
      <c r="BD85" s="42"/>
      <c r="BE85" s="42"/>
      <c r="BF85" s="42"/>
      <c r="BG85" s="42"/>
      <c r="BH85" s="42"/>
      <c r="BI85" s="289" t="str">
        <f>S60</f>
        <v>Palveluaika</v>
      </c>
      <c r="BJ85" s="290"/>
      <c r="BK85" s="290" t="str">
        <f t="shared" ref="BK85" si="22">U60</f>
        <v>Käytettävyys</v>
      </c>
      <c r="BL85" s="290"/>
      <c r="BM85" s="290" t="str">
        <f t="shared" ref="BM85" si="23">W60</f>
        <v>Palveluvaste</v>
      </c>
      <c r="BN85" s="290"/>
      <c r="BO85" s="290" t="str">
        <f t="shared" ref="BO85:BO86" si="24">Y60</f>
        <v>Ratkaisuaika</v>
      </c>
      <c r="BP85" s="291"/>
      <c r="BQ85" s="50"/>
      <c r="CY85" s="87"/>
      <c r="CZ85" s="87"/>
      <c r="DA85" s="87"/>
      <c r="DB85" s="87"/>
      <c r="DC85" s="87"/>
      <c r="DD85" s="87"/>
      <c r="DE85" s="87"/>
      <c r="DF85" s="87"/>
      <c r="DG85" s="87"/>
      <c r="DH85" s="87"/>
      <c r="DI85" s="87"/>
      <c r="DJ85" s="87"/>
      <c r="DK85" s="87"/>
      <c r="DL85" s="87"/>
      <c r="DM85" s="87"/>
      <c r="DN85" s="87"/>
      <c r="DO85" s="99"/>
      <c r="DP85" s="95"/>
      <c r="DQ85" s="99"/>
      <c r="DR85" s="99"/>
      <c r="DS85" s="35"/>
      <c r="DT85" s="34"/>
      <c r="DU85" s="34"/>
      <c r="DV85" s="34"/>
      <c r="DW85" s="34"/>
    </row>
    <row r="86" spans="2:127" ht="15" customHeight="1" thickBot="1" x14ac:dyDescent="0.35">
      <c r="B86" s="1"/>
      <c r="C86" s="375" t="s">
        <v>246</v>
      </c>
      <c r="D86" s="376"/>
      <c r="E86" s="376"/>
      <c r="F86" s="85"/>
      <c r="G86" s="378" t="str">
        <f>IF(I85&lt;=1.49,"Ei kriittinen",IF(I85&lt;=2.49,"Normaali tärkeys",IF(I85&lt;=3.49,"Merkittävä",IF(I85&lt;=4.49,"Tärkeä",IF(I85&lt;=4.49,"Erittäin tärkeä",IF(I85&lt;=5.49,"Kriittinen/elintärkeä","Arviointi puutteellinen"))))))</f>
        <v>Ei kriittinen</v>
      </c>
      <c r="H86" s="378"/>
      <c r="I86" s="378"/>
      <c r="J86" s="379"/>
      <c r="K86" s="10"/>
      <c r="L86" s="42"/>
      <c r="M86" s="42"/>
      <c r="N86" s="42"/>
      <c r="O86" s="42"/>
      <c r="P86" s="42"/>
      <c r="Q86" s="42"/>
      <c r="R86" s="42"/>
      <c r="S86" s="42"/>
      <c r="T86" s="42"/>
      <c r="U86" s="42"/>
      <c r="V86" s="42"/>
      <c r="W86" s="42"/>
      <c r="X86" s="42"/>
      <c r="Y86" s="42"/>
      <c r="Z86" s="42"/>
      <c r="AA86" s="7"/>
      <c r="AD86" s="81"/>
      <c r="AE86" s="81"/>
      <c r="AF86" s="81"/>
      <c r="AG86" s="81"/>
      <c r="AH86" s="81"/>
      <c r="AI86" s="81"/>
      <c r="AJ86" s="81"/>
      <c r="AK86" s="81"/>
      <c r="AL86" s="81"/>
      <c r="AM86" s="81"/>
      <c r="AN86" s="81"/>
      <c r="AO86" s="81"/>
      <c r="AR86" s="52"/>
      <c r="AS86" s="283" t="str">
        <f t="shared" ref="AS86:AS89" si="25">C61</f>
        <v>Palveluaikatavoite</v>
      </c>
      <c r="AT86" s="283"/>
      <c r="AU86" s="283"/>
      <c r="AV86" s="283"/>
      <c r="AW86" s="283"/>
      <c r="AX86" s="284" t="str">
        <f>H61</f>
        <v>Ei sovittu</v>
      </c>
      <c r="AY86" s="284"/>
      <c r="AZ86" s="284"/>
      <c r="BA86" s="284"/>
      <c r="BB86" s="284"/>
      <c r="BC86" s="284"/>
      <c r="BD86" s="42"/>
      <c r="BE86" s="268" t="str">
        <f>O61</f>
        <v>Erittäin kriittinen</v>
      </c>
      <c r="BF86" s="268"/>
      <c r="BG86" s="269"/>
      <c r="BH86" s="45">
        <f>R61</f>
        <v>5</v>
      </c>
      <c r="BI86" s="270" t="str">
        <f>S61</f>
        <v>24/7</v>
      </c>
      <c r="BJ86" s="271"/>
      <c r="BK86" s="271" t="str">
        <f>U61</f>
        <v>99,9 %
(99,95 %)</v>
      </c>
      <c r="BL86" s="271"/>
      <c r="BM86" s="271" t="str">
        <f>W61</f>
        <v>15 minuuttia</v>
      </c>
      <c r="BN86" s="271"/>
      <c r="BO86" s="271" t="str">
        <f t="shared" si="24"/>
        <v>3 tuntia</v>
      </c>
      <c r="BP86" s="272"/>
      <c r="BQ86" s="50"/>
      <c r="CY86" s="87"/>
      <c r="CZ86" s="109"/>
      <c r="DA86" s="109"/>
      <c r="DB86" s="109"/>
      <c r="DC86" s="109"/>
      <c r="DD86" s="109"/>
      <c r="DE86" s="109"/>
      <c r="DF86" s="109"/>
      <c r="DG86" s="109"/>
      <c r="DH86" s="109"/>
      <c r="DI86" s="109"/>
      <c r="DJ86" s="109"/>
      <c r="DK86" s="109"/>
      <c r="DL86" s="109"/>
      <c r="DM86" s="109"/>
      <c r="DN86" s="109"/>
      <c r="DO86" s="109"/>
      <c r="DP86" s="109"/>
      <c r="DQ86" s="109"/>
      <c r="DR86" s="109"/>
      <c r="DS86" s="86"/>
      <c r="DT86" s="86"/>
      <c r="DU86" s="86"/>
      <c r="DV86" s="86"/>
      <c r="DW86" s="86"/>
    </row>
    <row r="87" spans="2:127" ht="15" customHeight="1" thickBot="1" x14ac:dyDescent="0.3">
      <c r="B87" s="1"/>
      <c r="C87" s="13"/>
      <c r="D87" s="42"/>
      <c r="E87" s="42"/>
      <c r="F87" s="42"/>
      <c r="G87" s="42"/>
      <c r="H87" s="42"/>
      <c r="I87" s="42"/>
      <c r="J87" s="42"/>
      <c r="K87" s="42"/>
      <c r="L87" s="42"/>
      <c r="M87" s="42"/>
      <c r="N87" s="42"/>
      <c r="O87" s="42"/>
      <c r="P87" s="42"/>
      <c r="Q87" s="42"/>
      <c r="R87" s="42"/>
      <c r="S87" s="42"/>
      <c r="T87" s="42"/>
      <c r="U87" s="42"/>
      <c r="V87" s="42"/>
      <c r="W87" s="42"/>
      <c r="X87" s="42"/>
      <c r="Y87" s="42"/>
      <c r="Z87" s="42"/>
      <c r="AA87" s="7"/>
      <c r="AD87" s="339" t="s">
        <v>166</v>
      </c>
      <c r="AE87" s="339"/>
      <c r="AF87" s="339"/>
      <c r="AG87" s="339"/>
      <c r="AH87" s="339"/>
      <c r="AI87" s="339"/>
      <c r="AJ87" s="339"/>
      <c r="AK87" s="339"/>
      <c r="AL87" s="339"/>
      <c r="AM87" s="339"/>
      <c r="AN87" s="339"/>
      <c r="AO87" s="339"/>
      <c r="AR87" s="52"/>
      <c r="AS87" s="283" t="str">
        <f t="shared" si="25"/>
        <v>Käytettävyystavoite</v>
      </c>
      <c r="AT87" s="283"/>
      <c r="AU87" s="283"/>
      <c r="AV87" s="283"/>
      <c r="AW87" s="283"/>
      <c r="AX87" s="284" t="str">
        <f t="shared" ref="AX87:AX89" si="26">H62</f>
        <v>Ei sovittu</v>
      </c>
      <c r="AY87" s="284"/>
      <c r="AZ87" s="284"/>
      <c r="BA87" s="284"/>
      <c r="BB87" s="284"/>
      <c r="BC87" s="284"/>
      <c r="BD87" s="42"/>
      <c r="BE87" s="42"/>
      <c r="BF87" s="42"/>
      <c r="BG87" s="42"/>
      <c r="BH87" s="42"/>
      <c r="BI87" s="270"/>
      <c r="BJ87" s="271"/>
      <c r="BK87" s="271"/>
      <c r="BL87" s="271"/>
      <c r="BM87" s="271"/>
      <c r="BN87" s="271"/>
      <c r="BO87" s="271"/>
      <c r="BP87" s="272"/>
      <c r="BQ87" s="50"/>
      <c r="CY87" s="87"/>
      <c r="CZ87" s="109"/>
      <c r="DA87" s="109"/>
      <c r="DB87" s="109"/>
      <c r="DC87" s="109"/>
      <c r="DD87" s="109"/>
      <c r="DE87" s="109"/>
      <c r="DF87" s="109"/>
      <c r="DG87" s="109"/>
      <c r="DH87" s="109"/>
      <c r="DI87" s="109"/>
      <c r="DJ87" s="109"/>
      <c r="DK87" s="109"/>
      <c r="DL87" s="109"/>
      <c r="DM87" s="109"/>
      <c r="DN87" s="109"/>
      <c r="DO87" s="109"/>
      <c r="DP87" s="109"/>
      <c r="DQ87" s="109"/>
      <c r="DR87" s="109"/>
      <c r="DS87" s="86"/>
      <c r="DT87" s="86"/>
      <c r="DU87" s="86"/>
      <c r="DV87" s="86"/>
      <c r="DW87" s="86"/>
    </row>
    <row r="88" spans="2:127" ht="15" customHeight="1" thickBot="1" x14ac:dyDescent="0.3">
      <c r="B88" s="1"/>
      <c r="C88" s="169" t="s">
        <v>139</v>
      </c>
      <c r="D88" s="170"/>
      <c r="E88" s="170"/>
      <c r="F88" s="170"/>
      <c r="G88" s="170"/>
      <c r="H88" s="170"/>
      <c r="I88" s="170"/>
      <c r="J88" s="170"/>
      <c r="K88" s="170"/>
      <c r="L88" s="171"/>
      <c r="M88" s="42"/>
      <c r="N88" s="231" t="s">
        <v>165</v>
      </c>
      <c r="O88" s="232"/>
      <c r="P88" s="232"/>
      <c r="Q88" s="232"/>
      <c r="R88" s="232"/>
      <c r="S88" s="232"/>
      <c r="T88" s="232" t="s">
        <v>164</v>
      </c>
      <c r="U88" s="232"/>
      <c r="V88" s="232"/>
      <c r="W88" s="232"/>
      <c r="X88" s="232"/>
      <c r="Y88" s="233"/>
      <c r="Z88" s="42"/>
      <c r="AA88" s="7"/>
      <c r="AD88" s="339"/>
      <c r="AE88" s="339"/>
      <c r="AF88" s="339"/>
      <c r="AG88" s="339"/>
      <c r="AH88" s="339"/>
      <c r="AI88" s="339"/>
      <c r="AJ88" s="339"/>
      <c r="AK88" s="339"/>
      <c r="AL88" s="339"/>
      <c r="AM88" s="339"/>
      <c r="AN88" s="339"/>
      <c r="AO88" s="339"/>
      <c r="AR88" s="52"/>
      <c r="AS88" s="283" t="str">
        <f t="shared" si="25"/>
        <v>Palveluvastetavoite</v>
      </c>
      <c r="AT88" s="283"/>
      <c r="AU88" s="283"/>
      <c r="AV88" s="283"/>
      <c r="AW88" s="283"/>
      <c r="AX88" s="284" t="str">
        <f t="shared" si="26"/>
        <v>Ei sovittu</v>
      </c>
      <c r="AY88" s="284"/>
      <c r="AZ88" s="284"/>
      <c r="BA88" s="284"/>
      <c r="BB88" s="284"/>
      <c r="BC88" s="284"/>
      <c r="BD88" s="42"/>
      <c r="BE88" s="268" t="str">
        <f>O63</f>
        <v>Kriittinen</v>
      </c>
      <c r="BF88" s="268"/>
      <c r="BG88" s="269"/>
      <c r="BH88" s="45">
        <f>R63</f>
        <v>4</v>
      </c>
      <c r="BI88" s="270" t="str">
        <f t="shared" ref="BI88" si="27">S63</f>
        <v>24/7</v>
      </c>
      <c r="BJ88" s="271"/>
      <c r="BK88" s="271" t="str">
        <f>U63</f>
        <v>99,5 %
(99,9 %)</v>
      </c>
      <c r="BL88" s="271"/>
      <c r="BM88" s="271" t="str">
        <f t="shared" ref="BM88" si="28">W63</f>
        <v>30 minuuttia</v>
      </c>
      <c r="BN88" s="271"/>
      <c r="BO88" s="271" t="str">
        <f t="shared" ref="BO88" si="29">Y63</f>
        <v>4 tuntia</v>
      </c>
      <c r="BP88" s="272"/>
      <c r="BQ88" s="50"/>
      <c r="CY88" s="87"/>
      <c r="CZ88" s="109"/>
      <c r="DA88" s="109"/>
      <c r="DB88" s="109"/>
      <c r="DC88" s="109"/>
      <c r="DD88" s="109"/>
      <c r="DE88" s="109"/>
      <c r="DF88" s="109"/>
      <c r="DG88" s="109"/>
      <c r="DH88" s="109"/>
      <c r="DI88" s="109"/>
      <c r="DJ88" s="109"/>
      <c r="DK88" s="109"/>
      <c r="DL88" s="109"/>
      <c r="DM88" s="109"/>
      <c r="DN88" s="109"/>
      <c r="DO88" s="109"/>
      <c r="DP88" s="109"/>
      <c r="DQ88" s="109"/>
      <c r="DR88" s="109"/>
      <c r="DS88" s="86"/>
      <c r="DT88" s="86"/>
      <c r="DU88" s="86"/>
      <c r="DV88" s="86"/>
      <c r="DW88" s="86"/>
    </row>
    <row r="89" spans="2:127" ht="15" customHeight="1" thickBot="1" x14ac:dyDescent="0.3">
      <c r="B89" s="1"/>
      <c r="C89" s="15"/>
      <c r="D89" s="15"/>
      <c r="E89" s="15"/>
      <c r="F89" s="15"/>
      <c r="G89" s="15"/>
      <c r="H89" s="15"/>
      <c r="I89" s="15"/>
      <c r="J89" s="15"/>
      <c r="K89" s="15"/>
      <c r="L89" s="15"/>
      <c r="M89" s="42"/>
      <c r="N89" s="234" t="s">
        <v>73</v>
      </c>
      <c r="O89" s="235"/>
      <c r="P89" s="235" t="s">
        <v>74</v>
      </c>
      <c r="Q89" s="235"/>
      <c r="R89" s="235"/>
      <c r="S89" s="235"/>
      <c r="T89" s="235" t="s">
        <v>73</v>
      </c>
      <c r="U89" s="235"/>
      <c r="V89" s="235" t="s">
        <v>74</v>
      </c>
      <c r="W89" s="235"/>
      <c r="X89" s="235"/>
      <c r="Y89" s="236"/>
      <c r="Z89" s="42"/>
      <c r="AA89" s="7"/>
      <c r="AD89" s="339"/>
      <c r="AE89" s="339"/>
      <c r="AF89" s="339"/>
      <c r="AG89" s="339"/>
      <c r="AH89" s="339"/>
      <c r="AI89" s="339"/>
      <c r="AJ89" s="339"/>
      <c r="AK89" s="339"/>
      <c r="AL89" s="339"/>
      <c r="AM89" s="339"/>
      <c r="AN89" s="339"/>
      <c r="AO89" s="339"/>
      <c r="AR89" s="52"/>
      <c r="AS89" s="283" t="str">
        <f t="shared" si="25"/>
        <v>Ratkaisuaikatavoite</v>
      </c>
      <c r="AT89" s="283"/>
      <c r="AU89" s="283"/>
      <c r="AV89" s="283"/>
      <c r="AW89" s="283"/>
      <c r="AX89" s="284" t="str">
        <f t="shared" si="26"/>
        <v>Ei sovittu</v>
      </c>
      <c r="AY89" s="284"/>
      <c r="AZ89" s="284"/>
      <c r="BA89" s="284"/>
      <c r="BB89" s="284"/>
      <c r="BC89" s="284"/>
      <c r="BD89" s="42"/>
      <c r="BE89" s="42"/>
      <c r="BF89" s="42"/>
      <c r="BG89" s="42"/>
      <c r="BH89" s="42"/>
      <c r="BI89" s="270"/>
      <c r="BJ89" s="271"/>
      <c r="BK89" s="271"/>
      <c r="BL89" s="271"/>
      <c r="BM89" s="271"/>
      <c r="BN89" s="271"/>
      <c r="BO89" s="271"/>
      <c r="BP89" s="272"/>
      <c r="BQ89" s="50"/>
      <c r="CY89" s="87"/>
      <c r="CZ89" s="109"/>
      <c r="DA89" s="109"/>
      <c r="DB89" s="109"/>
      <c r="DC89" s="109"/>
      <c r="DD89" s="109"/>
      <c r="DE89" s="109"/>
      <c r="DF89" s="109"/>
      <c r="DG89" s="109"/>
      <c r="DH89" s="109"/>
      <c r="DI89" s="109"/>
      <c r="DJ89" s="109"/>
      <c r="DK89" s="109"/>
      <c r="DL89" s="109"/>
      <c r="DM89" s="109"/>
      <c r="DN89" s="109"/>
      <c r="DO89" s="109"/>
      <c r="DP89" s="109"/>
      <c r="DQ89" s="109"/>
      <c r="DR89" s="109"/>
      <c r="DS89" s="86"/>
      <c r="DT89" s="86"/>
      <c r="DU89" s="86"/>
      <c r="DV89" s="86"/>
      <c r="DW89" s="86"/>
    </row>
    <row r="90" spans="2:127" ht="15" customHeight="1" x14ac:dyDescent="0.3">
      <c r="B90" s="1"/>
      <c r="C90" s="237" t="s">
        <v>136</v>
      </c>
      <c r="D90" s="238"/>
      <c r="E90" s="238"/>
      <c r="F90" s="238"/>
      <c r="G90" s="238"/>
      <c r="H90" s="238"/>
      <c r="I90" s="238"/>
      <c r="J90" s="239" t="s">
        <v>102</v>
      </c>
      <c r="K90" s="239"/>
      <c r="L90" s="239"/>
      <c r="M90" s="239"/>
      <c r="N90" s="70"/>
      <c r="O90" s="71" t="s">
        <v>138</v>
      </c>
      <c r="P90" s="72"/>
      <c r="Q90" s="212" t="str">
        <f t="shared" ref="Q90" si="30">IF(P90=1,"Ei vaikutuksia",IF(P90=2,"Jonkin verran",IF(P90=3,"Merkittävät",IF(P90=4,"Kohtuuttomat",IF(P90=5,"Sietämättömät","Täytä arvo 1-5")))))</f>
        <v>Täytä arvo 1-5</v>
      </c>
      <c r="R90" s="212"/>
      <c r="S90" s="212"/>
      <c r="T90" s="70"/>
      <c r="U90" s="73" t="str">
        <f>O90</f>
        <v>h</v>
      </c>
      <c r="V90" s="72"/>
      <c r="W90" s="212" t="str">
        <f t="shared" ref="W90:W92" si="31">IF(V90=1,"Ei vaikutuksia",IF(V90=2,"Jonkin verran",IF(V90=3,"Merkittävät",IF(V90=4,"Kohtuuttomat",IF(V90=5,"Sietämättömät","Täytä arvo 1-5")))))</f>
        <v>Täytä arvo 1-5</v>
      </c>
      <c r="X90" s="212"/>
      <c r="Y90" s="240"/>
      <c r="Z90" s="42"/>
      <c r="AA90" s="7"/>
      <c r="AD90" s="340" t="s">
        <v>166</v>
      </c>
      <c r="AE90" s="340"/>
      <c r="AF90" s="340"/>
      <c r="AG90" s="340"/>
      <c r="AH90" s="340"/>
      <c r="AI90" s="340"/>
      <c r="AJ90" s="340"/>
      <c r="AK90" s="340"/>
      <c r="AL90" s="340"/>
      <c r="AM90" s="340"/>
      <c r="AN90" s="340"/>
      <c r="AO90" s="340"/>
      <c r="AR90" s="52"/>
      <c r="AS90" s="42"/>
      <c r="AT90" s="42"/>
      <c r="AU90" s="42"/>
      <c r="AV90" s="42"/>
      <c r="AW90" s="42"/>
      <c r="AX90" s="42"/>
      <c r="AY90" s="42"/>
      <c r="AZ90" s="42"/>
      <c r="BA90" s="42"/>
      <c r="BB90" s="42"/>
      <c r="BC90" s="42"/>
      <c r="BD90" s="42"/>
      <c r="BE90" s="268" t="str">
        <f>O65</f>
        <v>Laajennettu</v>
      </c>
      <c r="BF90" s="268"/>
      <c r="BG90" s="269"/>
      <c r="BH90" s="45">
        <f>R65</f>
        <v>3</v>
      </c>
      <c r="BI90" s="270" t="str">
        <f t="shared" ref="BI90" si="32">S65</f>
        <v>arkisin 7-21, 
la-su 9-18</v>
      </c>
      <c r="BJ90" s="271"/>
      <c r="BK90" s="271" t="str">
        <f t="shared" ref="BK90" si="33">U65</f>
        <v>99 %
(99,5 %)</v>
      </c>
      <c r="BL90" s="271"/>
      <c r="BM90" s="271" t="str">
        <f t="shared" ref="BM90" si="34">W65</f>
        <v>2 tuntia</v>
      </c>
      <c r="BN90" s="271"/>
      <c r="BO90" s="271" t="str">
        <f t="shared" ref="BO90" si="35">Y65</f>
        <v>1 työpäivä</v>
      </c>
      <c r="BP90" s="272"/>
      <c r="BQ90" s="50"/>
      <c r="CY90" s="87"/>
      <c r="CZ90" s="109"/>
      <c r="DA90" s="109"/>
      <c r="DB90" s="109"/>
      <c r="DC90" s="109"/>
      <c r="DD90" s="109"/>
      <c r="DE90" s="109"/>
      <c r="DF90" s="109"/>
      <c r="DG90" s="109"/>
      <c r="DH90" s="109"/>
      <c r="DI90" s="109"/>
      <c r="DJ90" s="109"/>
      <c r="DK90" s="109"/>
      <c r="DL90" s="109"/>
      <c r="DM90" s="109"/>
      <c r="DN90" s="109"/>
      <c r="DO90" s="109"/>
      <c r="DP90" s="109"/>
      <c r="DQ90" s="109"/>
      <c r="DR90" s="109"/>
      <c r="DS90" s="86"/>
      <c r="DT90" s="86"/>
      <c r="DU90" s="86"/>
      <c r="DV90" s="86"/>
      <c r="DW90" s="86"/>
    </row>
    <row r="91" spans="2:127" ht="15" customHeight="1" x14ac:dyDescent="0.3">
      <c r="B91" s="1"/>
      <c r="C91" s="227"/>
      <c r="D91" s="228"/>
      <c r="E91" s="228"/>
      <c r="F91" s="228"/>
      <c r="G91" s="228"/>
      <c r="H91" s="228"/>
      <c r="I91" s="228"/>
      <c r="J91" s="230" t="s">
        <v>103</v>
      </c>
      <c r="K91" s="230"/>
      <c r="L91" s="230"/>
      <c r="M91" s="230"/>
      <c r="N91" s="69"/>
      <c r="O91" s="22" t="str">
        <f>O90</f>
        <v>h</v>
      </c>
      <c r="P91" s="26"/>
      <c r="Q91" s="160" t="str">
        <f t="shared" ref="Q91:Q92" si="36">IF(P91=1,"Ei vaikutuksia",IF(P91=2,"Jonkin verran",IF(P91=3,"Merkittävät",IF(P91=4,"Kohtuuttomat",IF(P91=5,"Sietämättömät","Täytä arvo 1-5")))))</f>
        <v>Täytä arvo 1-5</v>
      </c>
      <c r="R91" s="160"/>
      <c r="S91" s="160"/>
      <c r="T91" s="69"/>
      <c r="U91" s="22" t="str">
        <f>O90</f>
        <v>h</v>
      </c>
      <c r="V91" s="26"/>
      <c r="W91" s="160" t="str">
        <f t="shared" si="31"/>
        <v>Täytä arvo 1-5</v>
      </c>
      <c r="X91" s="160"/>
      <c r="Y91" s="179"/>
      <c r="Z91" s="42"/>
      <c r="AA91" s="7"/>
      <c r="AD91" s="340"/>
      <c r="AE91" s="340"/>
      <c r="AF91" s="340"/>
      <c r="AG91" s="340"/>
      <c r="AH91" s="340"/>
      <c r="AI91" s="340"/>
      <c r="AJ91" s="340"/>
      <c r="AK91" s="340"/>
      <c r="AL91" s="340"/>
      <c r="AM91" s="340"/>
      <c r="AN91" s="340"/>
      <c r="AO91" s="340"/>
      <c r="AR91" s="52"/>
      <c r="AS91" s="44"/>
      <c r="AT91" s="44"/>
      <c r="AU91" s="44"/>
      <c r="AV91" s="44"/>
      <c r="AW91" s="44"/>
      <c r="AX91" s="44"/>
      <c r="AY91" s="44"/>
      <c r="AZ91" s="44"/>
      <c r="BA91" s="44"/>
      <c r="BB91" s="44"/>
      <c r="BC91" s="44"/>
      <c r="BD91" s="42"/>
      <c r="BE91" s="42"/>
      <c r="BF91" s="42"/>
      <c r="BG91" s="42"/>
      <c r="BH91" s="42"/>
      <c r="BI91" s="270"/>
      <c r="BJ91" s="271"/>
      <c r="BK91" s="271"/>
      <c r="BL91" s="271"/>
      <c r="BM91" s="271"/>
      <c r="BN91" s="271"/>
      <c r="BO91" s="271"/>
      <c r="BP91" s="272"/>
      <c r="BQ91" s="50"/>
      <c r="CY91" s="87"/>
      <c r="CZ91" s="109"/>
      <c r="DA91" s="109"/>
      <c r="DB91" s="109"/>
      <c r="DC91" s="109"/>
      <c r="DD91" s="109"/>
      <c r="DE91" s="109"/>
      <c r="DF91" s="109"/>
      <c r="DG91" s="109"/>
      <c r="DH91" s="109"/>
      <c r="DI91" s="109"/>
      <c r="DJ91" s="109"/>
      <c r="DK91" s="109"/>
      <c r="DL91" s="109"/>
      <c r="DM91" s="109"/>
      <c r="DN91" s="109"/>
      <c r="DO91" s="109"/>
      <c r="DP91" s="109"/>
      <c r="DQ91" s="109"/>
      <c r="DR91" s="109"/>
      <c r="DS91" s="86"/>
      <c r="DT91" s="86"/>
      <c r="DU91" s="86"/>
      <c r="DV91" s="86"/>
      <c r="DW91" s="86"/>
    </row>
    <row r="92" spans="2:127" ht="15" customHeight="1" x14ac:dyDescent="0.3">
      <c r="B92" s="1"/>
      <c r="C92" s="227"/>
      <c r="D92" s="228"/>
      <c r="E92" s="228"/>
      <c r="F92" s="228"/>
      <c r="G92" s="228"/>
      <c r="H92" s="228"/>
      <c r="I92" s="228"/>
      <c r="J92" s="230" t="s">
        <v>104</v>
      </c>
      <c r="K92" s="230"/>
      <c r="L92" s="230"/>
      <c r="M92" s="230"/>
      <c r="N92" s="69"/>
      <c r="O92" s="22" t="str">
        <f>O90</f>
        <v>h</v>
      </c>
      <c r="P92" s="26"/>
      <c r="Q92" s="160" t="str">
        <f t="shared" si="36"/>
        <v>Täytä arvo 1-5</v>
      </c>
      <c r="R92" s="160"/>
      <c r="S92" s="160"/>
      <c r="T92" s="69"/>
      <c r="U92" s="22" t="str">
        <f>O90</f>
        <v>h</v>
      </c>
      <c r="V92" s="26"/>
      <c r="W92" s="160" t="str">
        <f t="shared" si="31"/>
        <v>Täytä arvo 1-5</v>
      </c>
      <c r="X92" s="160"/>
      <c r="Y92" s="179"/>
      <c r="Z92" s="42"/>
      <c r="AA92" s="7"/>
      <c r="AD92" s="340"/>
      <c r="AE92" s="340"/>
      <c r="AF92" s="340"/>
      <c r="AG92" s="340"/>
      <c r="AH92" s="340"/>
      <c r="AI92" s="340"/>
      <c r="AJ92" s="340"/>
      <c r="AK92" s="340"/>
      <c r="AL92" s="340"/>
      <c r="AM92" s="340"/>
      <c r="AN92" s="340"/>
      <c r="AO92" s="340"/>
      <c r="AR92" s="52"/>
      <c r="AS92" s="44"/>
      <c r="AT92" s="44"/>
      <c r="AU92" s="44"/>
      <c r="AV92" s="44"/>
      <c r="AW92" s="44"/>
      <c r="AX92" s="44"/>
      <c r="AY92" s="44"/>
      <c r="AZ92" s="44"/>
      <c r="BA92" s="44"/>
      <c r="BB92" s="44"/>
      <c r="BC92" s="44"/>
      <c r="BD92" s="42"/>
      <c r="BE92" s="268" t="str">
        <f>O67</f>
        <v>Normaali</v>
      </c>
      <c r="BF92" s="268"/>
      <c r="BG92" s="269"/>
      <c r="BH92" s="45">
        <f>R67</f>
        <v>2</v>
      </c>
      <c r="BI92" s="270" t="str">
        <f t="shared" ref="BI92" si="37">S67</f>
        <v>arkisin 7-19</v>
      </c>
      <c r="BJ92" s="271"/>
      <c r="BK92" s="271" t="str">
        <f t="shared" ref="BK92" si="38">U67</f>
        <v>99 %
(99,5 %)</v>
      </c>
      <c r="BL92" s="271"/>
      <c r="BM92" s="271" t="str">
        <f t="shared" ref="BM92" si="39">W67</f>
        <v>2 tuntia</v>
      </c>
      <c r="BN92" s="271"/>
      <c r="BO92" s="271" t="str">
        <f t="shared" ref="BO92" si="40">Y67</f>
        <v>1 työpäivä</v>
      </c>
      <c r="BP92" s="272"/>
      <c r="BQ92" s="50"/>
      <c r="CY92" s="87"/>
      <c r="CZ92" s="109"/>
      <c r="DA92" s="109"/>
      <c r="DB92" s="109"/>
      <c r="DC92" s="109"/>
      <c r="DD92" s="109"/>
      <c r="DE92" s="109"/>
      <c r="DF92" s="109"/>
      <c r="DG92" s="109"/>
      <c r="DH92" s="109"/>
      <c r="DI92" s="109"/>
      <c r="DJ92" s="109"/>
      <c r="DK92" s="109"/>
      <c r="DL92" s="109"/>
      <c r="DM92" s="109"/>
      <c r="DN92" s="109"/>
      <c r="DO92" s="109"/>
      <c r="DP92" s="109"/>
      <c r="DQ92" s="109"/>
      <c r="DR92" s="109"/>
      <c r="DS92" s="86"/>
      <c r="DT92" s="86"/>
      <c r="DU92" s="86"/>
      <c r="DV92" s="86"/>
      <c r="DW92" s="86"/>
    </row>
    <row r="93" spans="2:127" ht="15" customHeight="1" x14ac:dyDescent="0.25">
      <c r="B93" s="1"/>
      <c r="C93" s="227" t="s">
        <v>125</v>
      </c>
      <c r="D93" s="228"/>
      <c r="E93" s="228"/>
      <c r="F93" s="228"/>
      <c r="G93" s="228"/>
      <c r="H93" s="228"/>
      <c r="I93" s="228"/>
      <c r="J93" s="161"/>
      <c r="K93" s="161"/>
      <c r="L93" s="161"/>
      <c r="M93" s="161"/>
      <c r="N93" s="161"/>
      <c r="O93" s="161"/>
      <c r="P93" s="161"/>
      <c r="Q93" s="161"/>
      <c r="R93" s="161"/>
      <c r="S93" s="161"/>
      <c r="T93" s="161"/>
      <c r="U93" s="161"/>
      <c r="V93" s="161"/>
      <c r="W93" s="161"/>
      <c r="X93" s="161"/>
      <c r="Y93" s="229"/>
      <c r="Z93" s="42"/>
      <c r="AA93" s="7"/>
      <c r="AD93" s="341" t="s">
        <v>166</v>
      </c>
      <c r="AE93" s="341"/>
      <c r="AF93" s="341"/>
      <c r="AG93" s="341"/>
      <c r="AH93" s="341"/>
      <c r="AI93" s="341"/>
      <c r="AJ93" s="341"/>
      <c r="AK93" s="341"/>
      <c r="AL93" s="341"/>
      <c r="AM93" s="341"/>
      <c r="AN93" s="341"/>
      <c r="AO93" s="341"/>
      <c r="AR93" s="52"/>
      <c r="AS93" s="44"/>
      <c r="AT93" s="44"/>
      <c r="AU93" s="44"/>
      <c r="AV93" s="44"/>
      <c r="AW93" s="44"/>
      <c r="AX93" s="44"/>
      <c r="AY93" s="44"/>
      <c r="AZ93" s="44"/>
      <c r="BA93" s="44"/>
      <c r="BB93" s="44"/>
      <c r="BC93" s="44"/>
      <c r="BD93" s="42"/>
      <c r="BE93" s="42"/>
      <c r="BF93" s="42"/>
      <c r="BG93" s="42"/>
      <c r="BH93" s="42"/>
      <c r="BI93" s="270"/>
      <c r="BJ93" s="271"/>
      <c r="BK93" s="271"/>
      <c r="BL93" s="271"/>
      <c r="BM93" s="271"/>
      <c r="BN93" s="271"/>
      <c r="BO93" s="271"/>
      <c r="BP93" s="272"/>
      <c r="BQ93" s="50"/>
      <c r="CY93" s="87"/>
      <c r="CZ93" s="109"/>
      <c r="DA93" s="109"/>
      <c r="DB93" s="109"/>
      <c r="DC93" s="109"/>
      <c r="DD93" s="109"/>
      <c r="DE93" s="109"/>
      <c r="DF93" s="109"/>
      <c r="DG93" s="109"/>
      <c r="DH93" s="109"/>
      <c r="DI93" s="109"/>
      <c r="DJ93" s="109"/>
      <c r="DK93" s="109"/>
      <c r="DL93" s="109"/>
      <c r="DM93" s="109"/>
      <c r="DN93" s="109"/>
      <c r="DO93" s="109"/>
      <c r="DP93" s="109"/>
      <c r="DQ93" s="109"/>
      <c r="DR93" s="109"/>
      <c r="DS93" s="86"/>
      <c r="DT93" s="86"/>
      <c r="DU93" s="86"/>
      <c r="DV93" s="86"/>
      <c r="DW93" s="86"/>
    </row>
    <row r="94" spans="2:127" ht="15" customHeight="1" x14ac:dyDescent="0.3">
      <c r="B94" s="1"/>
      <c r="C94" s="227" t="s">
        <v>126</v>
      </c>
      <c r="D94" s="228"/>
      <c r="E94" s="228"/>
      <c r="F94" s="228"/>
      <c r="G94" s="228"/>
      <c r="H94" s="228"/>
      <c r="I94" s="228"/>
      <c r="J94" s="230" t="s">
        <v>124</v>
      </c>
      <c r="K94" s="230"/>
      <c r="L94" s="230"/>
      <c r="M94" s="230"/>
      <c r="N94" s="69"/>
      <c r="O94" s="22" t="str">
        <f>O90</f>
        <v>h</v>
      </c>
      <c r="P94" s="26"/>
      <c r="Q94" s="160" t="str">
        <f t="shared" ref="Q94" si="41">IF(P94=1,"Ei vaikutuksia",IF(P94=2,"Jonkin verran",IF(P94=3,"Merkittävät",IF(P94=4,"Kohtuuttomat",IF(P94=5,"Sietämättömät","Täytä arvo 1-5")))))</f>
        <v>Täytä arvo 1-5</v>
      </c>
      <c r="R94" s="160"/>
      <c r="S94" s="160"/>
      <c r="T94" s="69"/>
      <c r="U94" s="22" t="str">
        <f>O90</f>
        <v>h</v>
      </c>
      <c r="V94" s="26"/>
      <c r="W94" s="160" t="str">
        <f t="shared" ref="W94" si="42">IF(V94=1,"Ei vaikutuksia",IF(V94=2,"Jonkin verran",IF(V94=3,"Merkittävät",IF(V94=4,"Kohtuuttomat",IF(V94=5,"Sietämättömät","Täytä arvo 1-5")))))</f>
        <v>Täytä arvo 1-5</v>
      </c>
      <c r="X94" s="160"/>
      <c r="Y94" s="179"/>
      <c r="Z94" s="42"/>
      <c r="AA94" s="7"/>
      <c r="AD94" s="341"/>
      <c r="AE94" s="341"/>
      <c r="AF94" s="341"/>
      <c r="AG94" s="341"/>
      <c r="AH94" s="341"/>
      <c r="AI94" s="341"/>
      <c r="AJ94" s="341"/>
      <c r="AK94" s="341"/>
      <c r="AL94" s="341"/>
      <c r="AM94" s="341"/>
      <c r="AN94" s="341"/>
      <c r="AO94" s="341"/>
      <c r="AR94" s="52"/>
      <c r="AS94" s="44"/>
      <c r="AT94" s="44"/>
      <c r="AU94" s="44"/>
      <c r="AV94" s="44"/>
      <c r="AW94" s="44"/>
      <c r="AX94" s="44"/>
      <c r="AY94" s="44"/>
      <c r="AZ94" s="44"/>
      <c r="BA94" s="44"/>
      <c r="BB94" s="44"/>
      <c r="BC94" s="44"/>
      <c r="BD94" s="42"/>
      <c r="BE94" s="268" t="str">
        <f>O69</f>
        <v>Lähtötaso</v>
      </c>
      <c r="BF94" s="268"/>
      <c r="BG94" s="269"/>
      <c r="BH94" s="45">
        <f>R69</f>
        <v>1</v>
      </c>
      <c r="BI94" s="270" t="str">
        <f t="shared" ref="BI94" si="43">S69</f>
        <v>arkisin 8-16
tai huonompi</v>
      </c>
      <c r="BJ94" s="271"/>
      <c r="BK94" s="271" t="str">
        <f t="shared" ref="BK94" si="44">U69</f>
        <v>97 % (99 %)
tai huonompi</v>
      </c>
      <c r="BL94" s="271"/>
      <c r="BM94" s="271" t="str">
        <f t="shared" ref="BM94" si="45">W69</f>
        <v>4 tuntia 
tai enemmän</v>
      </c>
      <c r="BN94" s="271"/>
      <c r="BO94" s="271" t="str">
        <f t="shared" ref="BO94" si="46">Y69</f>
        <v>2 työpäivää 
tai enemmän</v>
      </c>
      <c r="BP94" s="272"/>
      <c r="BQ94" s="50"/>
      <c r="CY94" s="87"/>
      <c r="CZ94" s="109"/>
      <c r="DA94" s="109"/>
      <c r="DB94" s="109"/>
      <c r="DC94" s="109"/>
      <c r="DD94" s="109"/>
      <c r="DE94" s="109"/>
      <c r="DF94" s="109"/>
      <c r="DG94" s="109"/>
      <c r="DH94" s="109"/>
      <c r="DI94" s="109"/>
      <c r="DJ94" s="109"/>
      <c r="DK94" s="109"/>
      <c r="DL94" s="109"/>
      <c r="DM94" s="109"/>
      <c r="DN94" s="109"/>
      <c r="DO94" s="109"/>
      <c r="DP94" s="109"/>
      <c r="DQ94" s="109"/>
      <c r="DR94" s="109"/>
      <c r="DS94" s="86"/>
      <c r="DT94" s="86"/>
      <c r="DU94" s="86"/>
      <c r="DV94" s="86"/>
      <c r="DW94" s="86"/>
    </row>
    <row r="95" spans="2:127" ht="15" customHeight="1" thickBot="1" x14ac:dyDescent="0.3">
      <c r="B95" s="1"/>
      <c r="C95" s="220" t="s">
        <v>107</v>
      </c>
      <c r="D95" s="221"/>
      <c r="E95" s="221"/>
      <c r="F95" s="221"/>
      <c r="G95" s="221"/>
      <c r="H95" s="221"/>
      <c r="I95" s="221"/>
      <c r="J95" s="368"/>
      <c r="K95" s="368"/>
      <c r="L95" s="368"/>
      <c r="M95" s="368"/>
      <c r="N95" s="368"/>
      <c r="O95" s="368"/>
      <c r="P95" s="368"/>
      <c r="Q95" s="368"/>
      <c r="R95" s="368"/>
      <c r="S95" s="368"/>
      <c r="T95" s="368"/>
      <c r="U95" s="368"/>
      <c r="V95" s="368"/>
      <c r="W95" s="368"/>
      <c r="X95" s="368"/>
      <c r="Y95" s="369"/>
      <c r="Z95" s="42"/>
      <c r="AA95" s="7"/>
      <c r="AD95" s="341"/>
      <c r="AE95" s="341"/>
      <c r="AF95" s="341"/>
      <c r="AG95" s="341"/>
      <c r="AH95" s="341"/>
      <c r="AI95" s="341"/>
      <c r="AJ95" s="341"/>
      <c r="AK95" s="341"/>
      <c r="AL95" s="341"/>
      <c r="AM95" s="341"/>
      <c r="AN95" s="341"/>
      <c r="AO95" s="341"/>
      <c r="AR95" s="52"/>
      <c r="AS95" s="44"/>
      <c r="AT95" s="44"/>
      <c r="AU95" s="44"/>
      <c r="AV95" s="44"/>
      <c r="AW95" s="44"/>
      <c r="AX95" s="44"/>
      <c r="AY95" s="44"/>
      <c r="AZ95" s="44"/>
      <c r="BA95" s="44"/>
      <c r="BB95" s="44"/>
      <c r="BC95" s="44"/>
      <c r="BD95" s="42"/>
      <c r="BE95" s="42"/>
      <c r="BF95" s="42"/>
      <c r="BG95" s="42"/>
      <c r="BH95" s="42"/>
      <c r="BI95" s="270"/>
      <c r="BJ95" s="271"/>
      <c r="BK95" s="271"/>
      <c r="BL95" s="271"/>
      <c r="BM95" s="271"/>
      <c r="BN95" s="271"/>
      <c r="BO95" s="271"/>
      <c r="BP95" s="272"/>
      <c r="BQ95" s="50"/>
      <c r="CY95" s="87"/>
      <c r="CZ95" s="109"/>
      <c r="DA95" s="109"/>
      <c r="DB95" s="109"/>
      <c r="DC95" s="109"/>
      <c r="DD95" s="109"/>
      <c r="DE95" s="109"/>
      <c r="DF95" s="109"/>
      <c r="DG95" s="109"/>
      <c r="DH95" s="109"/>
      <c r="DI95" s="109"/>
      <c r="DJ95" s="109"/>
      <c r="DK95" s="109"/>
      <c r="DL95" s="109"/>
      <c r="DM95" s="109"/>
      <c r="DN95" s="109"/>
      <c r="DO95" s="109"/>
      <c r="DP95" s="109"/>
      <c r="DQ95" s="109"/>
      <c r="DR95" s="109"/>
      <c r="DS95" s="86"/>
      <c r="DT95" s="86"/>
      <c r="DU95" s="86"/>
      <c r="DV95" s="86"/>
      <c r="DW95" s="86"/>
    </row>
    <row r="96" spans="2:127" ht="15" customHeight="1" thickBot="1" x14ac:dyDescent="0.3">
      <c r="B96" s="1"/>
      <c r="C96" s="13"/>
      <c r="D96" s="42"/>
      <c r="E96" s="42"/>
      <c r="F96" s="42"/>
      <c r="G96" s="42"/>
      <c r="H96" s="42"/>
      <c r="I96" s="42"/>
      <c r="J96" s="42"/>
      <c r="K96" s="42"/>
      <c r="L96" s="42"/>
      <c r="M96" s="42"/>
      <c r="N96" s="42"/>
      <c r="O96" s="42"/>
      <c r="P96" s="42"/>
      <c r="Q96" s="42"/>
      <c r="R96" s="42"/>
      <c r="S96" s="42"/>
      <c r="T96" s="42"/>
      <c r="U96" s="42"/>
      <c r="V96" s="42"/>
      <c r="W96" s="42"/>
      <c r="X96" s="42"/>
      <c r="Y96" s="42"/>
      <c r="Z96" s="42"/>
      <c r="AA96" s="7"/>
      <c r="AD96" s="342" t="s">
        <v>166</v>
      </c>
      <c r="AE96" s="342"/>
      <c r="AF96" s="342"/>
      <c r="AG96" s="342"/>
      <c r="AH96" s="342"/>
      <c r="AI96" s="342"/>
      <c r="AJ96" s="342"/>
      <c r="AK96" s="342"/>
      <c r="AL96" s="342"/>
      <c r="AM96" s="342"/>
      <c r="AN96" s="342"/>
      <c r="AO96" s="342"/>
      <c r="AR96" s="52"/>
      <c r="AS96" s="42"/>
      <c r="AT96" s="42"/>
      <c r="AU96" s="42"/>
      <c r="AV96" s="42"/>
      <c r="AW96" s="42"/>
      <c r="AX96" s="42"/>
      <c r="AY96" s="42"/>
      <c r="AZ96" s="42"/>
      <c r="BA96" s="42"/>
      <c r="BB96" s="42"/>
      <c r="BC96" s="42"/>
      <c r="BD96" s="42"/>
      <c r="BE96" s="268" t="str">
        <f>O71</f>
        <v>Oma asteikko:</v>
      </c>
      <c r="BF96" s="268"/>
      <c r="BG96" s="269"/>
      <c r="BH96" s="45">
        <f>R71</f>
        <v>6</v>
      </c>
      <c r="BI96" s="273">
        <f>S71</f>
        <v>0</v>
      </c>
      <c r="BJ96" s="274"/>
      <c r="BK96" s="274">
        <f>U71</f>
        <v>0</v>
      </c>
      <c r="BL96" s="274"/>
      <c r="BM96" s="274">
        <f>W71</f>
        <v>0</v>
      </c>
      <c r="BN96" s="274"/>
      <c r="BO96" s="274">
        <f>Y71</f>
        <v>0</v>
      </c>
      <c r="BP96" s="277"/>
      <c r="BQ96" s="50"/>
      <c r="CY96" s="87"/>
      <c r="CZ96" s="109"/>
      <c r="DA96" s="109"/>
      <c r="DB96" s="109"/>
      <c r="DC96" s="109"/>
      <c r="DD96" s="109"/>
      <c r="DE96" s="109"/>
      <c r="DF96" s="109"/>
      <c r="DG96" s="109"/>
      <c r="DH96" s="109"/>
      <c r="DI96" s="109"/>
      <c r="DJ96" s="109"/>
      <c r="DK96" s="109"/>
      <c r="DL96" s="109"/>
      <c r="DM96" s="109"/>
      <c r="DN96" s="109"/>
      <c r="DO96" s="109"/>
      <c r="DP96" s="109"/>
      <c r="DQ96" s="109"/>
      <c r="DR96" s="109"/>
      <c r="DS96" s="86"/>
      <c r="DT96" s="86"/>
      <c r="DU96" s="86"/>
      <c r="DV96" s="86"/>
      <c r="DW96" s="86"/>
    </row>
    <row r="97" spans="2:127" ht="15" customHeight="1" thickBot="1" x14ac:dyDescent="0.3">
      <c r="B97" s="1"/>
      <c r="C97" s="169" t="s">
        <v>134</v>
      </c>
      <c r="D97" s="170"/>
      <c r="E97" s="170"/>
      <c r="F97" s="170"/>
      <c r="G97" s="170"/>
      <c r="H97" s="170"/>
      <c r="I97" s="170"/>
      <c r="J97" s="170"/>
      <c r="K97" s="170"/>
      <c r="L97" s="170"/>
      <c r="M97" s="171"/>
      <c r="N97" s="231" t="s">
        <v>165</v>
      </c>
      <c r="O97" s="232"/>
      <c r="P97" s="232"/>
      <c r="Q97" s="232"/>
      <c r="R97" s="232"/>
      <c r="S97" s="232"/>
      <c r="T97" s="232" t="s">
        <v>164</v>
      </c>
      <c r="U97" s="232"/>
      <c r="V97" s="232"/>
      <c r="W97" s="232"/>
      <c r="X97" s="232"/>
      <c r="Y97" s="233"/>
      <c r="Z97" s="42"/>
      <c r="AA97" s="7"/>
      <c r="AD97" s="342"/>
      <c r="AE97" s="342"/>
      <c r="AF97" s="342"/>
      <c r="AG97" s="342"/>
      <c r="AH97" s="342"/>
      <c r="AI97" s="342"/>
      <c r="AJ97" s="342"/>
      <c r="AK97" s="342"/>
      <c r="AL97" s="342"/>
      <c r="AM97" s="342"/>
      <c r="AN97" s="342"/>
      <c r="AO97" s="342"/>
      <c r="AR97" s="52"/>
      <c r="AS97" s="42"/>
      <c r="AT97" s="42"/>
      <c r="AU97" s="42"/>
      <c r="AV97" s="42"/>
      <c r="AW97" s="42"/>
      <c r="AX97" s="42"/>
      <c r="AY97" s="42"/>
      <c r="AZ97" s="42"/>
      <c r="BA97" s="42"/>
      <c r="BB97" s="42"/>
      <c r="BC97" s="42"/>
      <c r="BD97" s="42"/>
      <c r="BE97" s="42"/>
      <c r="BF97" s="42"/>
      <c r="BG97" s="42"/>
      <c r="BH97" s="42"/>
      <c r="BI97" s="275"/>
      <c r="BJ97" s="276"/>
      <c r="BK97" s="276"/>
      <c r="BL97" s="276"/>
      <c r="BM97" s="276"/>
      <c r="BN97" s="276"/>
      <c r="BO97" s="276"/>
      <c r="BP97" s="278"/>
      <c r="BQ97" s="50"/>
      <c r="CY97" s="87"/>
      <c r="CZ97" s="109"/>
      <c r="DA97" s="109"/>
      <c r="DB97" s="109"/>
      <c r="DC97" s="109"/>
      <c r="DD97" s="109"/>
      <c r="DE97" s="109"/>
      <c r="DF97" s="109"/>
      <c r="DG97" s="109"/>
      <c r="DH97" s="109"/>
      <c r="DI97" s="109"/>
      <c r="DJ97" s="109"/>
      <c r="DK97" s="109"/>
      <c r="DL97" s="109"/>
      <c r="DM97" s="109"/>
      <c r="DN97" s="109"/>
      <c r="DO97" s="109"/>
      <c r="DP97" s="109"/>
      <c r="DQ97" s="109"/>
      <c r="DR97" s="109"/>
      <c r="DS97" s="86"/>
      <c r="DT97" s="86"/>
      <c r="DU97" s="86"/>
      <c r="DV97" s="86"/>
      <c r="DW97" s="86"/>
    </row>
    <row r="98" spans="2:127" ht="15" customHeight="1" thickBot="1" x14ac:dyDescent="0.3">
      <c r="B98" s="1"/>
      <c r="C98" s="15"/>
      <c r="D98" s="15"/>
      <c r="E98" s="15"/>
      <c r="F98" s="15"/>
      <c r="G98" s="15"/>
      <c r="H98" s="15"/>
      <c r="I98" s="15"/>
      <c r="J98" s="15"/>
      <c r="K98" s="15"/>
      <c r="L98" s="15"/>
      <c r="M98" s="42"/>
      <c r="N98" s="234" t="s">
        <v>73</v>
      </c>
      <c r="O98" s="235"/>
      <c r="P98" s="235" t="s">
        <v>74</v>
      </c>
      <c r="Q98" s="235"/>
      <c r="R98" s="235"/>
      <c r="S98" s="235"/>
      <c r="T98" s="235" t="s">
        <v>73</v>
      </c>
      <c r="U98" s="235"/>
      <c r="V98" s="235" t="s">
        <v>74</v>
      </c>
      <c r="W98" s="235"/>
      <c r="X98" s="235"/>
      <c r="Y98" s="236"/>
      <c r="Z98" s="42"/>
      <c r="AA98" s="7"/>
      <c r="AD98" s="342"/>
      <c r="AE98" s="342"/>
      <c r="AF98" s="342"/>
      <c r="AG98" s="342"/>
      <c r="AH98" s="342"/>
      <c r="AI98" s="342"/>
      <c r="AJ98" s="342"/>
      <c r="AK98" s="342"/>
      <c r="AL98" s="342"/>
      <c r="AM98" s="342"/>
      <c r="AN98" s="342"/>
      <c r="AO98" s="342"/>
      <c r="AR98" s="53"/>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5"/>
      <c r="CY98" s="87"/>
      <c r="CZ98" s="87"/>
      <c r="DA98" s="87"/>
      <c r="DB98" s="87"/>
      <c r="DC98" s="87"/>
      <c r="DD98" s="87"/>
      <c r="DE98" s="87"/>
      <c r="DF98" s="87"/>
      <c r="DG98" s="87"/>
      <c r="DH98" s="87"/>
      <c r="DI98" s="87"/>
      <c r="DJ98" s="87"/>
      <c r="DK98" s="87"/>
      <c r="DL98" s="87"/>
      <c r="DM98" s="87"/>
      <c r="DN98" s="87"/>
      <c r="DO98" s="87"/>
      <c r="DP98" s="87"/>
      <c r="DQ98" s="87"/>
      <c r="DR98" s="87"/>
    </row>
    <row r="99" spans="2:127" ht="15" customHeight="1" thickBot="1" x14ac:dyDescent="0.35">
      <c r="B99" s="1"/>
      <c r="C99" s="237" t="s">
        <v>135</v>
      </c>
      <c r="D99" s="238"/>
      <c r="E99" s="238"/>
      <c r="F99" s="238"/>
      <c r="G99" s="238"/>
      <c r="H99" s="238"/>
      <c r="I99" s="238"/>
      <c r="J99" s="239" t="s">
        <v>102</v>
      </c>
      <c r="K99" s="239"/>
      <c r="L99" s="239"/>
      <c r="M99" s="239"/>
      <c r="N99" s="70"/>
      <c r="O99" s="73" t="str">
        <f>O90</f>
        <v>h</v>
      </c>
      <c r="P99" s="72"/>
      <c r="Q99" s="212" t="str">
        <f t="shared" ref="Q99:Q101" si="47">IF(P99=1,"Ei vaikutuksia",IF(P99=2,"Jonkin verran",IF(P99=3,"Merkittävät",IF(P99=4,"Kohtuuttomat",IF(P99=5,"Sietämättömät","Täytä arvo 1-5")))))</f>
        <v>Täytä arvo 1-5</v>
      </c>
      <c r="R99" s="212"/>
      <c r="S99" s="212"/>
      <c r="T99" s="70"/>
      <c r="U99" s="73" t="str">
        <f>O90</f>
        <v>h</v>
      </c>
      <c r="V99" s="72"/>
      <c r="W99" s="212" t="str">
        <f t="shared" ref="W99:W101" si="48">IF(V99=1,"Ei vaikutuksia",IF(V99=2,"Jonkin verran",IF(V99=3,"Merkittävät",IF(V99=4,"Kohtuuttomat",IF(V99=5,"Sietämättömät","Täytä arvo 1-5")))))</f>
        <v>Täytä arvo 1-5</v>
      </c>
      <c r="X99" s="212"/>
      <c r="Y99" s="240"/>
      <c r="Z99" s="42"/>
      <c r="AA99" s="7"/>
      <c r="AD99" s="343" t="s">
        <v>166</v>
      </c>
      <c r="AE99" s="343"/>
      <c r="AF99" s="343"/>
      <c r="AG99" s="343"/>
      <c r="AH99" s="343"/>
      <c r="AI99" s="343"/>
      <c r="AJ99" s="343"/>
      <c r="AK99" s="343"/>
      <c r="AL99" s="343"/>
      <c r="AM99" s="343"/>
      <c r="AN99" s="343"/>
      <c r="AO99" s="343"/>
      <c r="AR99" s="4"/>
      <c r="AS99" s="5"/>
      <c r="AT99" s="5"/>
      <c r="AU99" s="5"/>
      <c r="AV99" s="5"/>
      <c r="AW99" s="5"/>
      <c r="AX99" s="5"/>
      <c r="AY99" s="5"/>
      <c r="AZ99" s="5"/>
      <c r="BA99" s="5"/>
      <c r="BB99" s="5"/>
      <c r="BC99" s="5"/>
      <c r="BD99" s="5"/>
      <c r="BE99" s="5"/>
      <c r="BF99" s="5"/>
      <c r="BG99" s="5"/>
      <c r="BH99" s="5"/>
      <c r="BI99" s="5"/>
      <c r="BJ99" s="5"/>
      <c r="BK99" s="5"/>
      <c r="BL99" s="5"/>
      <c r="BM99" s="5"/>
      <c r="BN99" s="5"/>
      <c r="BO99" s="5"/>
      <c r="BP99" s="5"/>
      <c r="BQ99" s="6"/>
      <c r="CY99" s="87"/>
      <c r="CZ99" s="87"/>
      <c r="DA99" s="87"/>
      <c r="DB99" s="87"/>
      <c r="DC99" s="87"/>
      <c r="DD99" s="87"/>
      <c r="DE99" s="87"/>
      <c r="DF99" s="87"/>
      <c r="DG99" s="87"/>
      <c r="DH99" s="87"/>
      <c r="DI99" s="87"/>
      <c r="DJ99" s="87"/>
      <c r="DK99" s="87"/>
      <c r="DL99" s="87"/>
      <c r="DM99" s="87"/>
      <c r="DN99" s="87"/>
      <c r="DO99" s="87"/>
      <c r="DP99" s="87"/>
      <c r="DQ99" s="87"/>
      <c r="DR99" s="87"/>
    </row>
    <row r="100" spans="2:127" ht="15" customHeight="1" x14ac:dyDescent="0.3">
      <c r="B100" s="1"/>
      <c r="C100" s="227"/>
      <c r="D100" s="228"/>
      <c r="E100" s="228"/>
      <c r="F100" s="228"/>
      <c r="G100" s="228"/>
      <c r="H100" s="228"/>
      <c r="I100" s="228"/>
      <c r="J100" s="230" t="s">
        <v>103</v>
      </c>
      <c r="K100" s="230"/>
      <c r="L100" s="230"/>
      <c r="M100" s="230"/>
      <c r="N100" s="69"/>
      <c r="O100" s="22" t="str">
        <f>O90</f>
        <v>h</v>
      </c>
      <c r="P100" s="26"/>
      <c r="Q100" s="160" t="str">
        <f t="shared" si="47"/>
        <v>Täytä arvo 1-5</v>
      </c>
      <c r="R100" s="160"/>
      <c r="S100" s="160"/>
      <c r="T100" s="69"/>
      <c r="U100" s="22" t="str">
        <f>O90</f>
        <v>h</v>
      </c>
      <c r="V100" s="26"/>
      <c r="W100" s="160" t="str">
        <f t="shared" si="48"/>
        <v>Täytä arvo 1-5</v>
      </c>
      <c r="X100" s="160"/>
      <c r="Y100" s="179"/>
      <c r="Z100" s="42"/>
      <c r="AA100" s="7"/>
      <c r="AD100" s="343"/>
      <c r="AE100" s="343"/>
      <c r="AF100" s="343"/>
      <c r="AG100" s="343"/>
      <c r="AH100" s="343"/>
      <c r="AI100" s="343"/>
      <c r="AJ100" s="343"/>
      <c r="AK100" s="343"/>
      <c r="AL100" s="343"/>
      <c r="AM100" s="343"/>
      <c r="AN100" s="343"/>
      <c r="AO100" s="343"/>
      <c r="AR100" s="1"/>
      <c r="AS100" s="279" t="str">
        <f>C75</f>
        <v>4. Odottamattoman käyttökatkoksen, tietojen menetyksen ja vanhenemisen vaikutukset</v>
      </c>
      <c r="AT100" s="279"/>
      <c r="AU100" s="279"/>
      <c r="AV100" s="279"/>
      <c r="AW100" s="279"/>
      <c r="AX100" s="279"/>
      <c r="AY100" s="279"/>
      <c r="AZ100" s="279"/>
      <c r="BA100" s="279"/>
      <c r="BB100" s="279"/>
      <c r="BC100" s="279"/>
      <c r="BD100" s="42"/>
      <c r="BE100" s="194" t="str">
        <f>O75</f>
        <v xml:space="preserve">Arvioinnissa valinnoissa käytettävät vaihtoehdot 0-5: </v>
      </c>
      <c r="BF100" s="195"/>
      <c r="BG100" s="195"/>
      <c r="BH100" s="195"/>
      <c r="BI100" s="195"/>
      <c r="BJ100" s="195"/>
      <c r="BK100" s="195"/>
      <c r="BL100" s="195"/>
      <c r="BM100" s="195"/>
      <c r="BN100" s="195"/>
      <c r="BO100" s="195"/>
      <c r="BP100" s="196"/>
      <c r="BQ100" s="7"/>
      <c r="CY100" s="87"/>
      <c r="CZ100" s="87"/>
      <c r="DA100" s="87"/>
      <c r="DB100" s="87"/>
      <c r="DC100" s="87"/>
      <c r="DD100" s="87"/>
      <c r="DE100" s="87"/>
      <c r="DF100" s="87"/>
      <c r="DG100" s="87"/>
      <c r="DH100" s="87"/>
      <c r="DI100" s="87"/>
      <c r="DJ100" s="87"/>
      <c r="DK100" s="87"/>
      <c r="DL100" s="87"/>
      <c r="DM100" s="87"/>
      <c r="DN100" s="87"/>
      <c r="DO100" s="87"/>
      <c r="DP100" s="87"/>
      <c r="DQ100" s="87"/>
      <c r="DR100" s="87"/>
    </row>
    <row r="101" spans="2:127" ht="15" customHeight="1" x14ac:dyDescent="0.3">
      <c r="B101" s="1"/>
      <c r="C101" s="227"/>
      <c r="D101" s="228"/>
      <c r="E101" s="228"/>
      <c r="F101" s="228"/>
      <c r="G101" s="228"/>
      <c r="H101" s="228"/>
      <c r="I101" s="228"/>
      <c r="J101" s="230" t="s">
        <v>104</v>
      </c>
      <c r="K101" s="230"/>
      <c r="L101" s="230"/>
      <c r="M101" s="230"/>
      <c r="N101" s="69"/>
      <c r="O101" s="22" t="str">
        <f>O90</f>
        <v>h</v>
      </c>
      <c r="P101" s="26"/>
      <c r="Q101" s="160" t="str">
        <f t="shared" si="47"/>
        <v>Täytä arvo 1-5</v>
      </c>
      <c r="R101" s="160"/>
      <c r="S101" s="160"/>
      <c r="T101" s="69"/>
      <c r="U101" s="22" t="str">
        <f>O90</f>
        <v>h</v>
      </c>
      <c r="V101" s="26"/>
      <c r="W101" s="160" t="str">
        <f t="shared" si="48"/>
        <v>Täytä arvo 1-5</v>
      </c>
      <c r="X101" s="160"/>
      <c r="Y101" s="179"/>
      <c r="Z101" s="42"/>
      <c r="AA101" s="7"/>
      <c r="AD101" s="343"/>
      <c r="AE101" s="343"/>
      <c r="AF101" s="343"/>
      <c r="AG101" s="343"/>
      <c r="AH101" s="343"/>
      <c r="AI101" s="343"/>
      <c r="AJ101" s="343"/>
      <c r="AK101" s="343"/>
      <c r="AL101" s="343"/>
      <c r="AM101" s="343"/>
      <c r="AN101" s="343"/>
      <c r="AO101" s="343"/>
      <c r="AR101" s="1"/>
      <c r="AS101" s="279"/>
      <c r="AT101" s="279"/>
      <c r="AU101" s="279"/>
      <c r="AV101" s="279"/>
      <c r="AW101" s="279"/>
      <c r="AX101" s="279"/>
      <c r="AY101" s="279"/>
      <c r="AZ101" s="279"/>
      <c r="BA101" s="279"/>
      <c r="BB101" s="279"/>
      <c r="BC101" s="279"/>
      <c r="BD101" s="42"/>
      <c r="BE101" s="29">
        <f>O76</f>
        <v>5</v>
      </c>
      <c r="BF101" s="280" t="str">
        <f>P76</f>
        <v>Sietämättömät</v>
      </c>
      <c r="BG101" s="280"/>
      <c r="BH101" s="280"/>
      <c r="BI101" s="26">
        <f>S76</f>
        <v>3</v>
      </c>
      <c r="BJ101" s="280" t="str">
        <f>T76</f>
        <v>Merkittävät</v>
      </c>
      <c r="BK101" s="280"/>
      <c r="BL101" s="280"/>
      <c r="BM101" s="26">
        <f>W76</f>
        <v>1</v>
      </c>
      <c r="BN101" s="280" t="str">
        <f>X76</f>
        <v>Ei vaikutusta</v>
      </c>
      <c r="BO101" s="280"/>
      <c r="BP101" s="281"/>
      <c r="BQ101" s="7"/>
      <c r="CY101" s="87"/>
      <c r="CZ101" s="87"/>
      <c r="DA101" s="87"/>
      <c r="DB101" s="87"/>
      <c r="DC101" s="87"/>
      <c r="DD101" s="87"/>
      <c r="DE101" s="87"/>
      <c r="DF101" s="87"/>
      <c r="DG101" s="87"/>
      <c r="DH101" s="87"/>
      <c r="DI101" s="87"/>
      <c r="DJ101" s="87"/>
      <c r="DK101" s="87"/>
      <c r="DL101" s="87"/>
      <c r="DM101" s="87"/>
      <c r="DN101" s="87"/>
      <c r="DO101" s="87"/>
      <c r="DP101" s="87"/>
      <c r="DQ101" s="87"/>
      <c r="DR101" s="87"/>
    </row>
    <row r="102" spans="2:127" ht="15" customHeight="1" thickBot="1" x14ac:dyDescent="0.35">
      <c r="B102" s="1"/>
      <c r="C102" s="227" t="s">
        <v>30</v>
      </c>
      <c r="D102" s="228"/>
      <c r="E102" s="228"/>
      <c r="F102" s="228"/>
      <c r="G102" s="228"/>
      <c r="H102" s="228"/>
      <c r="I102" s="228"/>
      <c r="J102" s="161"/>
      <c r="K102" s="161"/>
      <c r="L102" s="161"/>
      <c r="M102" s="161"/>
      <c r="N102" s="161"/>
      <c r="O102" s="161"/>
      <c r="P102" s="161"/>
      <c r="Q102" s="161"/>
      <c r="R102" s="161"/>
      <c r="S102" s="161"/>
      <c r="T102" s="161"/>
      <c r="U102" s="161"/>
      <c r="V102" s="161"/>
      <c r="W102" s="161"/>
      <c r="X102" s="161"/>
      <c r="Y102" s="229"/>
      <c r="Z102" s="42"/>
      <c r="AA102" s="7"/>
      <c r="AD102" s="339" t="s">
        <v>166</v>
      </c>
      <c r="AE102" s="339"/>
      <c r="AF102" s="339"/>
      <c r="AG102" s="339"/>
      <c r="AH102" s="339"/>
      <c r="AI102" s="339"/>
      <c r="AJ102" s="339"/>
      <c r="AK102" s="339"/>
      <c r="AL102" s="339"/>
      <c r="AM102" s="339"/>
      <c r="AN102" s="339"/>
      <c r="AO102" s="339"/>
      <c r="AR102" s="1"/>
      <c r="AS102" s="10"/>
      <c r="AT102" s="42"/>
      <c r="AU102" s="42"/>
      <c r="AV102" s="42"/>
      <c r="AW102" s="42"/>
      <c r="AX102" s="42"/>
      <c r="AY102" s="42"/>
      <c r="AZ102" s="42"/>
      <c r="BA102" s="42"/>
      <c r="BB102" s="42"/>
      <c r="BC102" s="42"/>
      <c r="BD102" s="42"/>
      <c r="BE102" s="30">
        <f>O77</f>
        <v>4</v>
      </c>
      <c r="BF102" s="190" t="str">
        <f>P77</f>
        <v>Kohtuuttomat</v>
      </c>
      <c r="BG102" s="190"/>
      <c r="BH102" s="190"/>
      <c r="BI102" s="28">
        <f>S77</f>
        <v>2</v>
      </c>
      <c r="BJ102" s="190" t="str">
        <f>T77</f>
        <v>Jonkin verran</v>
      </c>
      <c r="BK102" s="190"/>
      <c r="BL102" s="190"/>
      <c r="BM102" s="28">
        <f>W77</f>
        <v>0</v>
      </c>
      <c r="BN102" s="190" t="str">
        <f>X77</f>
        <v>Ei arvioitu</v>
      </c>
      <c r="BO102" s="190"/>
      <c r="BP102" s="282"/>
      <c r="BQ102" s="7"/>
      <c r="CY102" s="87"/>
      <c r="CZ102" s="87"/>
      <c r="DA102" s="87"/>
      <c r="DB102" s="87"/>
      <c r="DC102" s="87"/>
      <c r="DD102" s="87"/>
      <c r="DE102" s="87"/>
      <c r="DF102" s="87"/>
      <c r="DG102" s="87"/>
      <c r="DH102" s="87"/>
      <c r="DI102" s="87"/>
      <c r="DJ102" s="87"/>
      <c r="DK102" s="87"/>
      <c r="DL102" s="87"/>
      <c r="DM102" s="87"/>
      <c r="DN102" s="87"/>
      <c r="DO102" s="87"/>
      <c r="DP102" s="87"/>
      <c r="DQ102" s="87"/>
      <c r="DR102" s="87"/>
    </row>
    <row r="103" spans="2:127" ht="15" customHeight="1" thickBot="1" x14ac:dyDescent="0.35">
      <c r="B103" s="1"/>
      <c r="C103" s="227" t="s">
        <v>137</v>
      </c>
      <c r="D103" s="228"/>
      <c r="E103" s="228"/>
      <c r="F103" s="228"/>
      <c r="G103" s="228"/>
      <c r="H103" s="228"/>
      <c r="I103" s="228"/>
      <c r="J103" s="230" t="s">
        <v>102</v>
      </c>
      <c r="K103" s="230"/>
      <c r="L103" s="230"/>
      <c r="M103" s="230"/>
      <c r="N103" s="69"/>
      <c r="O103" s="22" t="str">
        <f>O90</f>
        <v>h</v>
      </c>
      <c r="P103" s="26"/>
      <c r="Q103" s="160" t="str">
        <f t="shared" ref="Q103:Q105" si="49">IF(P103=1,"Ei vaikutuksia",IF(P103=2,"Jonkin verran",IF(P103=3,"Merkittävät",IF(P103=4,"Kohtuuttomat",IF(P103=5,"Sietämättömät","Täytä arvo 1-5")))))</f>
        <v>Täytä arvo 1-5</v>
      </c>
      <c r="R103" s="160"/>
      <c r="S103" s="160"/>
      <c r="T103" s="69"/>
      <c r="U103" s="22" t="str">
        <f>O90</f>
        <v>h</v>
      </c>
      <c r="V103" s="26"/>
      <c r="W103" s="160" t="str">
        <f t="shared" ref="W103:W105" si="50">IF(V103=1,"Ei vaikutuksia",IF(V103=2,"Jonkin verran",IF(V103=3,"Merkittävät",IF(V103=4,"Kohtuuttomat",IF(V103=5,"Sietämättömät","Täytä arvo 1-5")))))</f>
        <v>Täytä arvo 1-5</v>
      </c>
      <c r="X103" s="160"/>
      <c r="Y103" s="179"/>
      <c r="Z103" s="42"/>
      <c r="AA103" s="7"/>
      <c r="AD103" s="339"/>
      <c r="AE103" s="339"/>
      <c r="AF103" s="339"/>
      <c r="AG103" s="339"/>
      <c r="AH103" s="339"/>
      <c r="AI103" s="339"/>
      <c r="AJ103" s="339"/>
      <c r="AK103" s="339"/>
      <c r="AL103" s="339"/>
      <c r="AM103" s="339"/>
      <c r="AN103" s="339"/>
      <c r="AO103" s="339"/>
      <c r="AR103" s="1"/>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7"/>
      <c r="CY103" s="87"/>
      <c r="CZ103" s="87"/>
      <c r="DA103" s="87"/>
      <c r="DB103" s="87"/>
      <c r="DC103" s="87"/>
      <c r="DD103" s="87"/>
      <c r="DE103" s="87"/>
      <c r="DF103" s="87"/>
      <c r="DG103" s="87"/>
      <c r="DH103" s="87"/>
      <c r="DI103" s="87"/>
      <c r="DJ103" s="87"/>
      <c r="DK103" s="87"/>
      <c r="DL103" s="87"/>
      <c r="DM103" s="87"/>
      <c r="DN103" s="87"/>
      <c r="DO103" s="87"/>
      <c r="DP103" s="87"/>
      <c r="DQ103" s="87"/>
      <c r="DR103" s="87"/>
    </row>
    <row r="104" spans="2:127" ht="15" customHeight="1" thickBot="1" x14ac:dyDescent="0.35">
      <c r="B104" s="1"/>
      <c r="C104" s="227"/>
      <c r="D104" s="228"/>
      <c r="E104" s="228"/>
      <c r="F104" s="228"/>
      <c r="G104" s="228"/>
      <c r="H104" s="228"/>
      <c r="I104" s="228"/>
      <c r="J104" s="230" t="s">
        <v>103</v>
      </c>
      <c r="K104" s="230"/>
      <c r="L104" s="230"/>
      <c r="M104" s="230"/>
      <c r="N104" s="69"/>
      <c r="O104" s="22" t="str">
        <f>O90</f>
        <v>h</v>
      </c>
      <c r="P104" s="26"/>
      <c r="Q104" s="160" t="str">
        <f t="shared" si="49"/>
        <v>Täytä arvo 1-5</v>
      </c>
      <c r="R104" s="160"/>
      <c r="S104" s="160"/>
      <c r="T104" s="69"/>
      <c r="U104" s="22" t="str">
        <f>O90</f>
        <v>h</v>
      </c>
      <c r="V104" s="26"/>
      <c r="W104" s="160" t="str">
        <f t="shared" si="50"/>
        <v>Täytä arvo 1-5</v>
      </c>
      <c r="X104" s="160"/>
      <c r="Y104" s="179"/>
      <c r="Z104" s="42"/>
      <c r="AA104" s="7"/>
      <c r="AD104" s="339"/>
      <c r="AE104" s="339"/>
      <c r="AF104" s="339"/>
      <c r="AG104" s="339"/>
      <c r="AH104" s="339"/>
      <c r="AI104" s="339"/>
      <c r="AJ104" s="339"/>
      <c r="AK104" s="339"/>
      <c r="AL104" s="339"/>
      <c r="AM104" s="339"/>
      <c r="AN104" s="339"/>
      <c r="AO104" s="339"/>
      <c r="AR104" s="1"/>
      <c r="AS104" s="187" t="str">
        <f>C79</f>
        <v xml:space="preserve">Odottamattoman katkoksen vaikutukset </v>
      </c>
      <c r="AT104" s="188"/>
      <c r="AU104" s="188"/>
      <c r="AV104" s="188"/>
      <c r="AW104" s="188"/>
      <c r="AX104" s="255"/>
      <c r="AY104" s="255"/>
      <c r="AZ104" s="255"/>
      <c r="BA104" s="256" t="s">
        <v>90</v>
      </c>
      <c r="BB104" s="256"/>
      <c r="BC104" s="256"/>
      <c r="BD104" s="256"/>
      <c r="BE104" s="256" t="s">
        <v>91</v>
      </c>
      <c r="BF104" s="256"/>
      <c r="BG104" s="256"/>
      <c r="BH104" s="256"/>
      <c r="BI104" s="256" t="s">
        <v>92</v>
      </c>
      <c r="BJ104" s="256"/>
      <c r="BK104" s="256"/>
      <c r="BL104" s="256"/>
      <c r="BM104" s="259" t="s">
        <v>93</v>
      </c>
      <c r="BN104" s="259"/>
      <c r="BO104" s="259"/>
      <c r="BP104" s="260"/>
      <c r="BQ104" s="7"/>
      <c r="CY104" s="87"/>
      <c r="CZ104" s="87"/>
      <c r="DA104" s="87"/>
      <c r="DB104" s="87"/>
      <c r="DC104" s="87"/>
      <c r="DD104" s="87"/>
      <c r="DE104" s="87"/>
      <c r="DF104" s="87"/>
      <c r="DG104" s="87"/>
      <c r="DH104" s="87"/>
      <c r="DI104" s="87"/>
      <c r="DJ104" s="87"/>
      <c r="DK104" s="87"/>
      <c r="DL104" s="87"/>
      <c r="DM104" s="87"/>
      <c r="DN104" s="87"/>
      <c r="DO104" s="87"/>
      <c r="DP104" s="87"/>
      <c r="DQ104" s="87"/>
      <c r="DR104" s="87"/>
    </row>
    <row r="105" spans="2:127" ht="15" customHeight="1" thickBot="1" x14ac:dyDescent="0.35">
      <c r="B105" s="1"/>
      <c r="C105" s="227"/>
      <c r="D105" s="228"/>
      <c r="E105" s="228"/>
      <c r="F105" s="228"/>
      <c r="G105" s="228"/>
      <c r="H105" s="228"/>
      <c r="I105" s="228"/>
      <c r="J105" s="230" t="s">
        <v>104</v>
      </c>
      <c r="K105" s="230"/>
      <c r="L105" s="230"/>
      <c r="M105" s="230"/>
      <c r="N105" s="69"/>
      <c r="O105" s="22" t="str">
        <f>O90</f>
        <v>h</v>
      </c>
      <c r="P105" s="26"/>
      <c r="Q105" s="160" t="str">
        <f t="shared" si="49"/>
        <v>Täytä arvo 1-5</v>
      </c>
      <c r="R105" s="160"/>
      <c r="S105" s="160"/>
      <c r="T105" s="69"/>
      <c r="U105" s="22" t="str">
        <f>O90</f>
        <v>h</v>
      </c>
      <c r="V105" s="26"/>
      <c r="W105" s="160" t="str">
        <f t="shared" si="50"/>
        <v>Täytä arvo 1-5</v>
      </c>
      <c r="X105" s="160"/>
      <c r="Y105" s="179"/>
      <c r="Z105" s="42"/>
      <c r="AA105" s="7"/>
      <c r="AD105" s="340" t="s">
        <v>166</v>
      </c>
      <c r="AE105" s="340"/>
      <c r="AF105" s="340"/>
      <c r="AG105" s="340"/>
      <c r="AH105" s="340"/>
      <c r="AI105" s="340"/>
      <c r="AJ105" s="340"/>
      <c r="AK105" s="340"/>
      <c r="AL105" s="340"/>
      <c r="AM105" s="340"/>
      <c r="AN105" s="340"/>
      <c r="AO105" s="340"/>
      <c r="AR105" s="1"/>
      <c r="AS105" s="261" t="str">
        <f>C80</f>
        <v>arviointialueille:</v>
      </c>
      <c r="AT105" s="262"/>
      <c r="AU105" s="262"/>
      <c r="AV105" s="262"/>
      <c r="AW105" s="263"/>
      <c r="AX105" s="264" t="str">
        <f>H80</f>
        <v>Painotus</v>
      </c>
      <c r="AY105" s="265"/>
      <c r="AZ105" s="61" t="str">
        <f>J80</f>
        <v>oma</v>
      </c>
      <c r="BA105" s="257"/>
      <c r="BB105" s="258"/>
      <c r="BC105" s="258"/>
      <c r="BD105" s="258"/>
      <c r="BE105" s="258"/>
      <c r="BF105" s="258"/>
      <c r="BG105" s="258"/>
      <c r="BH105" s="258"/>
      <c r="BI105" s="258"/>
      <c r="BJ105" s="258"/>
      <c r="BK105" s="258"/>
      <c r="BL105" s="258"/>
      <c r="BM105" s="266" t="str">
        <f>W80</f>
        <v>Yhteiskunnalle</v>
      </c>
      <c r="BN105" s="266"/>
      <c r="BO105" s="266"/>
      <c r="BP105" s="267"/>
      <c r="BQ105" s="7"/>
      <c r="CY105" s="87"/>
      <c r="CZ105" s="87"/>
      <c r="DA105" s="87"/>
      <c r="DB105" s="87"/>
      <c r="DC105" s="87"/>
      <c r="DD105" s="87"/>
      <c r="DE105" s="87"/>
      <c r="DF105" s="87"/>
      <c r="DG105" s="87"/>
      <c r="DH105" s="87"/>
      <c r="DI105" s="87"/>
      <c r="DJ105" s="87"/>
      <c r="DK105" s="87"/>
      <c r="DL105" s="87"/>
      <c r="DM105" s="87"/>
      <c r="DN105" s="87"/>
      <c r="DO105" s="87"/>
      <c r="DP105" s="87"/>
      <c r="DQ105" s="87"/>
      <c r="DR105" s="87"/>
    </row>
    <row r="106" spans="2:127" ht="15" customHeight="1" x14ac:dyDescent="0.25">
      <c r="B106" s="1"/>
      <c r="C106" s="227" t="s">
        <v>30</v>
      </c>
      <c r="D106" s="228"/>
      <c r="E106" s="228"/>
      <c r="F106" s="228"/>
      <c r="G106" s="228"/>
      <c r="H106" s="228"/>
      <c r="I106" s="228"/>
      <c r="J106" s="161"/>
      <c r="K106" s="161"/>
      <c r="L106" s="161"/>
      <c r="M106" s="161"/>
      <c r="N106" s="161"/>
      <c r="O106" s="161"/>
      <c r="P106" s="161"/>
      <c r="Q106" s="161"/>
      <c r="R106" s="161"/>
      <c r="S106" s="161"/>
      <c r="T106" s="161"/>
      <c r="U106" s="161"/>
      <c r="V106" s="161"/>
      <c r="W106" s="161"/>
      <c r="X106" s="161"/>
      <c r="Y106" s="229"/>
      <c r="Z106" s="42"/>
      <c r="AA106" s="7"/>
      <c r="AD106" s="340"/>
      <c r="AE106" s="340"/>
      <c r="AF106" s="340"/>
      <c r="AG106" s="340"/>
      <c r="AH106" s="340"/>
      <c r="AI106" s="340"/>
      <c r="AJ106" s="340"/>
      <c r="AK106" s="340"/>
      <c r="AL106" s="340"/>
      <c r="AM106" s="340"/>
      <c r="AN106" s="340"/>
      <c r="AO106" s="340"/>
      <c r="AR106" s="1"/>
      <c r="AS106" s="245" t="str">
        <f>C81</f>
        <v>Terveyden tai hengen vaara</v>
      </c>
      <c r="AT106" s="246"/>
      <c r="AU106" s="246"/>
      <c r="AV106" s="246"/>
      <c r="AW106" s="246"/>
      <c r="AX106" s="60">
        <f>H81</f>
        <v>1.2</v>
      </c>
      <c r="AY106" s="68">
        <f>I81</f>
        <v>1.2</v>
      </c>
      <c r="AZ106" s="65">
        <f>J81</f>
        <v>0</v>
      </c>
      <c r="BA106" s="77">
        <f>K81</f>
        <v>0</v>
      </c>
      <c r="BB106" s="160" t="str">
        <f>L81</f>
        <v>Ei arvioitu</v>
      </c>
      <c r="BC106" s="160"/>
      <c r="BD106" s="160"/>
      <c r="BE106" s="77">
        <f>O81</f>
        <v>0</v>
      </c>
      <c r="BF106" s="160" t="str">
        <f>P81</f>
        <v>Ei arvioitu</v>
      </c>
      <c r="BG106" s="160"/>
      <c r="BH106" s="160"/>
      <c r="BI106" s="77">
        <f>S81</f>
        <v>0</v>
      </c>
      <c r="BJ106" s="160" t="str">
        <f>T81</f>
        <v>Ei arvioitu</v>
      </c>
      <c r="BK106" s="160"/>
      <c r="BL106" s="160"/>
      <c r="BM106" s="77">
        <f>W81</f>
        <v>0</v>
      </c>
      <c r="BN106" s="160" t="str">
        <f>X81</f>
        <v>Ei arvioitu</v>
      </c>
      <c r="BO106" s="160"/>
      <c r="BP106" s="179"/>
      <c r="BQ106" s="7"/>
      <c r="CY106" s="87"/>
      <c r="CZ106" s="87"/>
      <c r="DA106" s="87"/>
      <c r="DB106" s="87"/>
      <c r="DC106" s="87"/>
      <c r="DD106" s="87"/>
      <c r="DE106" s="87"/>
      <c r="DF106" s="87"/>
      <c r="DG106" s="87"/>
      <c r="DH106" s="87"/>
      <c r="DI106" s="87"/>
      <c r="DJ106" s="87"/>
      <c r="DK106" s="87"/>
      <c r="DL106" s="87"/>
      <c r="DM106" s="87"/>
      <c r="DN106" s="87"/>
      <c r="DO106" s="87"/>
      <c r="DP106" s="87"/>
      <c r="DQ106" s="87"/>
      <c r="DR106" s="87"/>
    </row>
    <row r="107" spans="2:127" ht="15" customHeight="1" x14ac:dyDescent="0.25">
      <c r="B107" s="1"/>
      <c r="C107" s="227" t="s">
        <v>154</v>
      </c>
      <c r="D107" s="228"/>
      <c r="E107" s="228"/>
      <c r="F107" s="228"/>
      <c r="G107" s="228"/>
      <c r="H107" s="228"/>
      <c r="I107" s="228"/>
      <c r="J107" s="161"/>
      <c r="K107" s="161"/>
      <c r="L107" s="161"/>
      <c r="M107" s="161"/>
      <c r="N107" s="161"/>
      <c r="O107" s="161"/>
      <c r="P107" s="161"/>
      <c r="Q107" s="161"/>
      <c r="R107" s="161"/>
      <c r="S107" s="161"/>
      <c r="T107" s="161"/>
      <c r="U107" s="161"/>
      <c r="V107" s="161"/>
      <c r="W107" s="161"/>
      <c r="X107" s="161"/>
      <c r="Y107" s="229"/>
      <c r="Z107" s="42"/>
      <c r="AA107" s="7"/>
      <c r="AD107" s="340"/>
      <c r="AE107" s="340"/>
      <c r="AF107" s="340"/>
      <c r="AG107" s="340"/>
      <c r="AH107" s="340"/>
      <c r="AI107" s="340"/>
      <c r="AJ107" s="340"/>
      <c r="AK107" s="340"/>
      <c r="AL107" s="340"/>
      <c r="AM107" s="340"/>
      <c r="AN107" s="340"/>
      <c r="AO107" s="340"/>
      <c r="AR107" s="1"/>
      <c r="AS107" s="245" t="str">
        <f t="shared" ref="AS107:AS109" si="51">C82</f>
        <v>Lakisääteiset tehtävät</v>
      </c>
      <c r="AT107" s="246"/>
      <c r="AU107" s="246"/>
      <c r="AV107" s="246"/>
      <c r="AW107" s="246"/>
      <c r="AX107" s="60">
        <f t="shared" ref="AX107:AX109" si="52">H82</f>
        <v>0.8</v>
      </c>
      <c r="AY107" s="68">
        <f t="shared" ref="AY107:AY109" si="53">I82</f>
        <v>0.8</v>
      </c>
      <c r="AZ107" s="65">
        <f t="shared" ref="AZ107:AZ109" si="54">J82</f>
        <v>0</v>
      </c>
      <c r="BA107" s="77">
        <f t="shared" ref="BA107:BA109" si="55">K82</f>
        <v>0</v>
      </c>
      <c r="BB107" s="160" t="str">
        <f t="shared" ref="BB107:BB109" si="56">L82</f>
        <v>Ei arvioitu</v>
      </c>
      <c r="BC107" s="160"/>
      <c r="BD107" s="160"/>
      <c r="BE107" s="77">
        <f t="shared" ref="BE107:BE109" si="57">O82</f>
        <v>0</v>
      </c>
      <c r="BF107" s="160" t="str">
        <f t="shared" ref="BF107:BF109" si="58">P82</f>
        <v>Ei arvioitu</v>
      </c>
      <c r="BG107" s="160"/>
      <c r="BH107" s="160"/>
      <c r="BI107" s="77">
        <f t="shared" ref="BI107:BI109" si="59">S82</f>
        <v>0</v>
      </c>
      <c r="BJ107" s="160" t="str">
        <f t="shared" ref="BJ107:BJ109" si="60">T82</f>
        <v>Ei arvioitu</v>
      </c>
      <c r="BK107" s="160"/>
      <c r="BL107" s="160"/>
      <c r="BM107" s="77">
        <f t="shared" ref="BM107:BM109" si="61">W82</f>
        <v>0</v>
      </c>
      <c r="BN107" s="160" t="str">
        <f t="shared" ref="BN107:BN109" si="62">X82</f>
        <v>Ei arvioitu</v>
      </c>
      <c r="BO107" s="160"/>
      <c r="BP107" s="179"/>
      <c r="BQ107" s="7"/>
      <c r="CY107" s="87"/>
      <c r="CZ107" s="87"/>
      <c r="DA107" s="87"/>
      <c r="DB107" s="87"/>
      <c r="DC107" s="87"/>
      <c r="DD107" s="87"/>
      <c r="DE107" s="87"/>
      <c r="DF107" s="87"/>
      <c r="DG107" s="87"/>
      <c r="DH107" s="87"/>
      <c r="DI107" s="87"/>
      <c r="DJ107" s="87"/>
      <c r="DK107" s="87"/>
      <c r="DL107" s="87"/>
      <c r="DM107" s="87"/>
      <c r="DN107" s="87"/>
      <c r="DO107" s="87"/>
      <c r="DP107" s="87"/>
      <c r="DQ107" s="87"/>
      <c r="DR107" s="87"/>
    </row>
    <row r="108" spans="2:127" ht="15" customHeight="1" x14ac:dyDescent="0.3">
      <c r="B108" s="1"/>
      <c r="C108" s="227" t="s">
        <v>126</v>
      </c>
      <c r="D108" s="228"/>
      <c r="E108" s="228"/>
      <c r="F108" s="228"/>
      <c r="G108" s="228"/>
      <c r="H108" s="228"/>
      <c r="I108" s="228"/>
      <c r="J108" s="230" t="s">
        <v>124</v>
      </c>
      <c r="K108" s="230"/>
      <c r="L108" s="230"/>
      <c r="M108" s="230"/>
      <c r="N108" s="69"/>
      <c r="O108" s="22" t="str">
        <f>O90</f>
        <v>h</v>
      </c>
      <c r="P108" s="26"/>
      <c r="Q108" s="160" t="str">
        <f t="shared" ref="Q108" si="63">IF(P108=1,"Ei vaikutuksia",IF(P108=2,"Jonkin verran",IF(P108=3,"Merkittävät",IF(P108=4,"Kohtuuttomat",IF(P108=5,"Sietämättömät","Täytä arvo 1-5")))))</f>
        <v>Täytä arvo 1-5</v>
      </c>
      <c r="R108" s="160"/>
      <c r="S108" s="160"/>
      <c r="T108" s="69"/>
      <c r="U108" s="22" t="str">
        <f>O90</f>
        <v>h</v>
      </c>
      <c r="V108" s="26"/>
      <c r="W108" s="160" t="str">
        <f t="shared" ref="W108" si="64">IF(V108=1,"Ei vaikutuksia",IF(V108=2,"Jonkin verran",IF(V108=3,"Merkittävät",IF(V108=4,"Kohtuuttomat",IF(V108=5,"Sietämättömät","Täytä arvo 1-5")))))</f>
        <v>Täytä arvo 1-5</v>
      </c>
      <c r="X108" s="160"/>
      <c r="Y108" s="179"/>
      <c r="Z108" s="42"/>
      <c r="AA108" s="7"/>
      <c r="AD108" s="341" t="s">
        <v>166</v>
      </c>
      <c r="AE108" s="341"/>
      <c r="AF108" s="341"/>
      <c r="AG108" s="341"/>
      <c r="AH108" s="341"/>
      <c r="AI108" s="341"/>
      <c r="AJ108" s="341"/>
      <c r="AK108" s="341"/>
      <c r="AL108" s="341"/>
      <c r="AM108" s="341"/>
      <c r="AN108" s="341"/>
      <c r="AO108" s="341"/>
      <c r="AR108" s="1"/>
      <c r="AS108" s="245" t="str">
        <f t="shared" si="51"/>
        <v>Taloudelliset vahingot</v>
      </c>
      <c r="AT108" s="246"/>
      <c r="AU108" s="246"/>
      <c r="AV108" s="246"/>
      <c r="AW108" s="246"/>
      <c r="AX108" s="60">
        <f t="shared" si="52"/>
        <v>1</v>
      </c>
      <c r="AY108" s="68">
        <f t="shared" si="53"/>
        <v>1</v>
      </c>
      <c r="AZ108" s="65">
        <f t="shared" si="54"/>
        <v>0</v>
      </c>
      <c r="BA108" s="77">
        <f t="shared" si="55"/>
        <v>0</v>
      </c>
      <c r="BB108" s="160" t="str">
        <f t="shared" si="56"/>
        <v>Ei arvioitu</v>
      </c>
      <c r="BC108" s="160"/>
      <c r="BD108" s="160"/>
      <c r="BE108" s="77">
        <f t="shared" si="57"/>
        <v>0</v>
      </c>
      <c r="BF108" s="160" t="str">
        <f t="shared" si="58"/>
        <v>Ei arvioitu</v>
      </c>
      <c r="BG108" s="160"/>
      <c r="BH108" s="160"/>
      <c r="BI108" s="77">
        <f t="shared" si="59"/>
        <v>0</v>
      </c>
      <c r="BJ108" s="160" t="str">
        <f t="shared" si="60"/>
        <v>Ei arvioitu</v>
      </c>
      <c r="BK108" s="160"/>
      <c r="BL108" s="160"/>
      <c r="BM108" s="77">
        <f t="shared" si="61"/>
        <v>0</v>
      </c>
      <c r="BN108" s="160" t="str">
        <f t="shared" si="62"/>
        <v>Ei arvioitu</v>
      </c>
      <c r="BO108" s="160"/>
      <c r="BP108" s="179"/>
      <c r="BQ108" s="7"/>
      <c r="CY108" s="87"/>
      <c r="CZ108" s="87"/>
      <c r="DA108" s="87"/>
      <c r="DB108" s="87"/>
      <c r="DC108" s="87"/>
      <c r="DD108" s="87"/>
      <c r="DE108" s="87"/>
      <c r="DF108" s="87"/>
      <c r="DG108" s="87"/>
      <c r="DH108" s="87"/>
      <c r="DI108" s="87"/>
      <c r="DJ108" s="87"/>
      <c r="DK108" s="87"/>
      <c r="DL108" s="87"/>
      <c r="DM108" s="87"/>
      <c r="DN108" s="87"/>
      <c r="DO108" s="87"/>
      <c r="DP108" s="87"/>
      <c r="DQ108" s="87"/>
      <c r="DR108" s="87"/>
    </row>
    <row r="109" spans="2:127" ht="15" customHeight="1" thickBot="1" x14ac:dyDescent="0.3">
      <c r="B109" s="1"/>
      <c r="C109" s="220" t="s">
        <v>107</v>
      </c>
      <c r="D109" s="221"/>
      <c r="E109" s="221"/>
      <c r="F109" s="221"/>
      <c r="G109" s="221"/>
      <c r="H109" s="221"/>
      <c r="I109" s="221"/>
      <c r="J109" s="222"/>
      <c r="K109" s="222"/>
      <c r="L109" s="222"/>
      <c r="M109" s="222"/>
      <c r="N109" s="222"/>
      <c r="O109" s="222"/>
      <c r="P109" s="222"/>
      <c r="Q109" s="222"/>
      <c r="R109" s="222"/>
      <c r="S109" s="222"/>
      <c r="T109" s="222"/>
      <c r="U109" s="222"/>
      <c r="V109" s="222"/>
      <c r="W109" s="222"/>
      <c r="X109" s="222"/>
      <c r="Y109" s="223"/>
      <c r="Z109" s="42"/>
      <c r="AA109" s="7"/>
      <c r="AD109" s="341"/>
      <c r="AE109" s="341"/>
      <c r="AF109" s="341"/>
      <c r="AG109" s="341"/>
      <c r="AH109" s="341"/>
      <c r="AI109" s="341"/>
      <c r="AJ109" s="341"/>
      <c r="AK109" s="341"/>
      <c r="AL109" s="341"/>
      <c r="AM109" s="341"/>
      <c r="AN109" s="341"/>
      <c r="AO109" s="341"/>
      <c r="AR109" s="1"/>
      <c r="AS109" s="247" t="str">
        <f t="shared" si="51"/>
        <v>Mainevaikutukset</v>
      </c>
      <c r="AT109" s="248"/>
      <c r="AU109" s="248"/>
      <c r="AV109" s="248"/>
      <c r="AW109" s="248"/>
      <c r="AX109" s="114">
        <f t="shared" si="52"/>
        <v>1</v>
      </c>
      <c r="AY109" s="115">
        <f t="shared" si="53"/>
        <v>1</v>
      </c>
      <c r="AZ109" s="116">
        <f t="shared" si="54"/>
        <v>0</v>
      </c>
      <c r="BA109" s="78">
        <f t="shared" si="55"/>
        <v>0</v>
      </c>
      <c r="BB109" s="182" t="str">
        <f t="shared" si="56"/>
        <v>Ei arvioitu</v>
      </c>
      <c r="BC109" s="182"/>
      <c r="BD109" s="182"/>
      <c r="BE109" s="78">
        <f t="shared" si="57"/>
        <v>0</v>
      </c>
      <c r="BF109" s="182" t="str">
        <f t="shared" si="58"/>
        <v>Ei arvioitu</v>
      </c>
      <c r="BG109" s="182"/>
      <c r="BH109" s="182"/>
      <c r="BI109" s="78">
        <f t="shared" si="59"/>
        <v>0</v>
      </c>
      <c r="BJ109" s="182" t="str">
        <f t="shared" si="60"/>
        <v>Ei arvioitu</v>
      </c>
      <c r="BK109" s="182"/>
      <c r="BL109" s="182"/>
      <c r="BM109" s="78">
        <f t="shared" si="61"/>
        <v>0</v>
      </c>
      <c r="BN109" s="182" t="str">
        <f t="shared" si="62"/>
        <v>Ei arvioitu</v>
      </c>
      <c r="BO109" s="182"/>
      <c r="BP109" s="183"/>
      <c r="BQ109" s="7"/>
      <c r="CY109" s="87"/>
      <c r="CZ109" s="87"/>
      <c r="DA109" s="87"/>
      <c r="DB109" s="87"/>
      <c r="DC109" s="87"/>
      <c r="DD109" s="87"/>
      <c r="DE109" s="87"/>
      <c r="DF109" s="87"/>
      <c r="DG109" s="87"/>
      <c r="DH109" s="87"/>
      <c r="DI109" s="87"/>
      <c r="DJ109" s="87"/>
      <c r="DK109" s="87"/>
      <c r="DL109" s="87"/>
      <c r="DM109" s="87"/>
      <c r="DN109" s="87"/>
      <c r="DO109" s="87"/>
      <c r="DP109" s="87"/>
      <c r="DQ109" s="87"/>
      <c r="DR109" s="87"/>
    </row>
    <row r="110" spans="2:127" ht="15" customHeight="1" thickBot="1" x14ac:dyDescent="0.35">
      <c r="B110" s="2"/>
      <c r="C110" s="16"/>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2"/>
      <c r="AD110" s="341"/>
      <c r="AE110" s="341"/>
      <c r="AF110" s="341"/>
      <c r="AG110" s="341"/>
      <c r="AH110" s="341"/>
      <c r="AI110" s="341"/>
      <c r="AJ110" s="341"/>
      <c r="AK110" s="341"/>
      <c r="AL110" s="341"/>
      <c r="AM110" s="341"/>
      <c r="AN110" s="341"/>
      <c r="AO110" s="341"/>
      <c r="AR110" s="1"/>
      <c r="AS110" s="249" t="str">
        <f>C85</f>
        <v>Tärkeysindeksi:</v>
      </c>
      <c r="AT110" s="250"/>
      <c r="AU110" s="250"/>
      <c r="AV110" s="250"/>
      <c r="AW110" s="250"/>
      <c r="AX110" s="117"/>
      <c r="AY110" s="118">
        <f>I85</f>
        <v>0</v>
      </c>
      <c r="AZ110" s="119"/>
      <c r="BA110" s="10"/>
      <c r="BB110" s="42"/>
      <c r="BC110" s="42"/>
      <c r="BD110" s="42"/>
      <c r="BE110" s="42"/>
      <c r="BF110" s="42"/>
      <c r="BG110" s="42"/>
      <c r="BH110" s="42"/>
      <c r="BI110" s="42"/>
      <c r="BJ110" s="42"/>
      <c r="BK110" s="42"/>
      <c r="BL110" s="42"/>
      <c r="BM110" s="42"/>
      <c r="BN110" s="42"/>
      <c r="BO110" s="42"/>
      <c r="BP110" s="42"/>
      <c r="BQ110" s="7"/>
      <c r="CY110" s="87"/>
      <c r="CZ110" s="87"/>
      <c r="DA110" s="87"/>
      <c r="DB110" s="87"/>
      <c r="DC110" s="87"/>
      <c r="DD110" s="87"/>
      <c r="DE110" s="87"/>
      <c r="DF110" s="87"/>
      <c r="DG110" s="87"/>
      <c r="DH110" s="87"/>
      <c r="DI110" s="87"/>
      <c r="DJ110" s="87"/>
      <c r="DK110" s="87"/>
      <c r="DL110" s="87"/>
      <c r="DM110" s="87"/>
      <c r="DN110" s="87"/>
      <c r="DO110" s="87"/>
      <c r="DP110" s="87"/>
      <c r="DQ110" s="87"/>
      <c r="DR110" s="87"/>
    </row>
    <row r="111" spans="2:127" ht="15" customHeight="1" thickBot="1" x14ac:dyDescent="0.35">
      <c r="B111" s="4"/>
      <c r="C111" s="5"/>
      <c r="D111" s="5"/>
      <c r="E111" s="5"/>
      <c r="F111" s="5"/>
      <c r="G111" s="5"/>
      <c r="H111" s="5"/>
      <c r="I111" s="5"/>
      <c r="J111" s="5"/>
      <c r="K111" s="5"/>
      <c r="L111" s="5"/>
      <c r="M111" s="5"/>
      <c r="N111" s="5"/>
      <c r="O111" s="5"/>
      <c r="P111" s="5"/>
      <c r="Q111" s="5"/>
      <c r="R111" s="5"/>
      <c r="S111" s="5"/>
      <c r="T111" s="5"/>
      <c r="U111" s="5"/>
      <c r="V111" s="5"/>
      <c r="W111" s="5"/>
      <c r="X111" s="5"/>
      <c r="Y111" s="5"/>
      <c r="Z111" s="5"/>
      <c r="AA111" s="6"/>
      <c r="AD111" s="342" t="s">
        <v>166</v>
      </c>
      <c r="AE111" s="342"/>
      <c r="AF111" s="342"/>
      <c r="AG111" s="342"/>
      <c r="AH111" s="342"/>
      <c r="AI111" s="342"/>
      <c r="AJ111" s="342"/>
      <c r="AK111" s="342"/>
      <c r="AL111" s="342"/>
      <c r="AM111" s="342"/>
      <c r="AN111" s="342"/>
      <c r="AO111" s="342"/>
      <c r="AR111" s="1"/>
      <c r="AS111" s="251" t="str">
        <f>C86</f>
        <v xml:space="preserve">Tärkeysluokka: </v>
      </c>
      <c r="AT111" s="252"/>
      <c r="AU111" s="252"/>
      <c r="AV111" s="120"/>
      <c r="AW111" s="253" t="str">
        <f>G86</f>
        <v>Ei kriittinen</v>
      </c>
      <c r="AX111" s="253"/>
      <c r="AY111" s="253"/>
      <c r="AZ111" s="254"/>
      <c r="BA111" s="10"/>
      <c r="BB111" s="42"/>
      <c r="BC111" s="42"/>
      <c r="BD111" s="42"/>
      <c r="BE111" s="42"/>
      <c r="BF111" s="42"/>
      <c r="BG111" s="42"/>
      <c r="BH111" s="42"/>
      <c r="BI111" s="42"/>
      <c r="BJ111" s="42"/>
      <c r="BK111" s="42"/>
      <c r="BL111" s="42"/>
      <c r="BM111" s="42"/>
      <c r="BN111" s="42"/>
      <c r="BO111" s="42"/>
      <c r="BP111" s="42"/>
      <c r="BQ111" s="7"/>
      <c r="CY111" s="87"/>
      <c r="CZ111" s="87"/>
      <c r="DA111" s="87"/>
      <c r="DB111" s="87"/>
      <c r="DC111" s="87"/>
      <c r="DD111" s="87"/>
      <c r="DE111" s="87"/>
      <c r="DF111" s="87"/>
      <c r="DG111" s="87"/>
      <c r="DH111" s="87"/>
      <c r="DI111" s="87"/>
      <c r="DJ111" s="87"/>
      <c r="DK111" s="87"/>
      <c r="DL111" s="87"/>
      <c r="DM111" s="87"/>
      <c r="DN111" s="87"/>
      <c r="DO111" s="87"/>
      <c r="DP111" s="87"/>
      <c r="DQ111" s="87"/>
      <c r="DR111" s="87"/>
    </row>
    <row r="112" spans="2:127" ht="15" customHeight="1" thickBot="1" x14ac:dyDescent="0.4">
      <c r="B112" s="1"/>
      <c r="C112" s="9" t="s">
        <v>110</v>
      </c>
      <c r="D112" s="42"/>
      <c r="E112" s="42"/>
      <c r="F112" s="42"/>
      <c r="G112" s="42"/>
      <c r="H112" s="42"/>
      <c r="I112" s="42"/>
      <c r="J112" s="42"/>
      <c r="K112" s="42"/>
      <c r="L112" s="42"/>
      <c r="M112" s="42"/>
      <c r="N112" s="42"/>
      <c r="O112" s="224" t="s">
        <v>132</v>
      </c>
      <c r="P112" s="225"/>
      <c r="Q112" s="225"/>
      <c r="R112" s="225"/>
      <c r="S112" s="225"/>
      <c r="T112" s="225"/>
      <c r="U112" s="225"/>
      <c r="V112" s="225"/>
      <c r="W112" s="225"/>
      <c r="X112" s="225"/>
      <c r="Y112" s="225"/>
      <c r="Z112" s="226"/>
      <c r="AA112" s="7"/>
      <c r="AD112" s="342"/>
      <c r="AE112" s="342"/>
      <c r="AF112" s="342"/>
      <c r="AG112" s="342"/>
      <c r="AH112" s="342"/>
      <c r="AI112" s="342"/>
      <c r="AJ112" s="342"/>
      <c r="AK112" s="342"/>
      <c r="AL112" s="342"/>
      <c r="AM112" s="342"/>
      <c r="AN112" s="342"/>
      <c r="AO112" s="342"/>
      <c r="AR112" s="1"/>
      <c r="AS112" s="13"/>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7"/>
      <c r="CY112" s="87"/>
      <c r="CZ112" s="87"/>
      <c r="DA112" s="87"/>
      <c r="DB112" s="87"/>
      <c r="DC112" s="87"/>
      <c r="DD112" s="87"/>
      <c r="DE112" s="87"/>
      <c r="DF112" s="87"/>
      <c r="DG112" s="87"/>
      <c r="DH112" s="87"/>
      <c r="DI112" s="87"/>
      <c r="DJ112" s="87"/>
      <c r="DK112" s="87"/>
      <c r="DL112" s="87"/>
      <c r="DM112" s="87"/>
      <c r="DN112" s="87"/>
      <c r="DO112" s="87"/>
      <c r="DP112" s="87"/>
      <c r="DQ112" s="87"/>
      <c r="DR112" s="87"/>
    </row>
    <row r="113" spans="2:122" ht="15" customHeight="1" thickBot="1" x14ac:dyDescent="0.3">
      <c r="B113" s="1"/>
      <c r="C113" s="42"/>
      <c r="D113" s="42"/>
      <c r="E113" s="42"/>
      <c r="F113" s="42"/>
      <c r="G113" s="42"/>
      <c r="H113" s="42"/>
      <c r="I113" s="42"/>
      <c r="J113" s="42"/>
      <c r="K113" s="42"/>
      <c r="L113" s="42"/>
      <c r="M113" s="42"/>
      <c r="N113" s="42"/>
      <c r="O113" s="29">
        <v>5</v>
      </c>
      <c r="P113" s="199" t="s">
        <v>123</v>
      </c>
      <c r="Q113" s="199"/>
      <c r="R113" s="199"/>
      <c r="S113" s="199"/>
      <c r="T113" s="199"/>
      <c r="U113" s="26">
        <v>2</v>
      </c>
      <c r="V113" s="199" t="s">
        <v>88</v>
      </c>
      <c r="W113" s="199"/>
      <c r="X113" s="199"/>
      <c r="Y113" s="199"/>
      <c r="Z113" s="200"/>
      <c r="AA113" s="7"/>
      <c r="AD113" s="342"/>
      <c r="AE113" s="342"/>
      <c r="AF113" s="342"/>
      <c r="AG113" s="342"/>
      <c r="AH113" s="342"/>
      <c r="AI113" s="342"/>
      <c r="AJ113" s="342"/>
      <c r="AK113" s="342"/>
      <c r="AL113" s="342"/>
      <c r="AM113" s="342"/>
      <c r="AN113" s="342"/>
      <c r="AO113" s="342"/>
      <c r="AR113" s="1"/>
      <c r="AS113" s="169" t="str">
        <f>C88</f>
        <v>Häiriön kesto vs. vaikutuksen pienuus / suuruus:</v>
      </c>
      <c r="AT113" s="170"/>
      <c r="AU113" s="170"/>
      <c r="AV113" s="170"/>
      <c r="AW113" s="170"/>
      <c r="AX113" s="170"/>
      <c r="AY113" s="170"/>
      <c r="AZ113" s="170"/>
      <c r="BA113" s="170"/>
      <c r="BB113" s="171"/>
      <c r="BC113" s="42"/>
      <c r="BD113" s="231" t="str">
        <f>N97</f>
        <v>Kesto, jolla pienin vaikutus</v>
      </c>
      <c r="BE113" s="232"/>
      <c r="BF113" s="232"/>
      <c r="BG113" s="232"/>
      <c r="BH113" s="232"/>
      <c r="BI113" s="232"/>
      <c r="BJ113" s="232" t="str">
        <f>T88</f>
        <v>Kesto, jolla suurin vaikutus</v>
      </c>
      <c r="BK113" s="232"/>
      <c r="BL113" s="232"/>
      <c r="BM113" s="232"/>
      <c r="BN113" s="232"/>
      <c r="BO113" s="233"/>
      <c r="BP113" s="42"/>
      <c r="BQ113" s="7"/>
      <c r="CY113" s="87"/>
      <c r="CZ113" s="87"/>
      <c r="DA113" s="87"/>
      <c r="DB113" s="87"/>
      <c r="DC113" s="87"/>
      <c r="DD113" s="87"/>
      <c r="DE113" s="87"/>
      <c r="DF113" s="87"/>
      <c r="DG113" s="87"/>
      <c r="DH113" s="87"/>
      <c r="DI113" s="87"/>
      <c r="DJ113" s="87"/>
      <c r="DK113" s="87"/>
      <c r="DL113" s="87"/>
      <c r="DM113" s="87"/>
      <c r="DN113" s="87"/>
      <c r="DO113" s="87"/>
      <c r="DP113" s="87"/>
      <c r="DQ113" s="87"/>
      <c r="DR113" s="87"/>
    </row>
    <row r="114" spans="2:122" ht="15" customHeight="1" thickBot="1" x14ac:dyDescent="0.3">
      <c r="B114" s="1"/>
      <c r="C114" s="169" t="s">
        <v>129</v>
      </c>
      <c r="D114" s="170"/>
      <c r="E114" s="170"/>
      <c r="F114" s="170"/>
      <c r="G114" s="170"/>
      <c r="H114" s="170"/>
      <c r="I114" s="170"/>
      <c r="J114" s="170"/>
      <c r="K114" s="170"/>
      <c r="L114" s="171"/>
      <c r="M114" s="42"/>
      <c r="N114" s="42"/>
      <c r="O114" s="29">
        <v>4</v>
      </c>
      <c r="P114" s="199" t="s">
        <v>86</v>
      </c>
      <c r="Q114" s="199"/>
      <c r="R114" s="199"/>
      <c r="S114" s="199"/>
      <c r="T114" s="199"/>
      <c r="U114" s="26">
        <v>1</v>
      </c>
      <c r="V114" s="199" t="s">
        <v>89</v>
      </c>
      <c r="W114" s="199"/>
      <c r="X114" s="199"/>
      <c r="Y114" s="199"/>
      <c r="Z114" s="200"/>
      <c r="AA114" s="7"/>
      <c r="AD114" s="343" t="s">
        <v>166</v>
      </c>
      <c r="AE114" s="343"/>
      <c r="AF114" s="343"/>
      <c r="AG114" s="343"/>
      <c r="AH114" s="343"/>
      <c r="AI114" s="343"/>
      <c r="AJ114" s="343"/>
      <c r="AK114" s="343"/>
      <c r="AL114" s="343"/>
      <c r="AM114" s="343"/>
      <c r="AN114" s="343"/>
      <c r="AO114" s="343"/>
      <c r="AR114" s="1"/>
      <c r="AS114" s="15"/>
      <c r="AT114" s="15"/>
      <c r="AU114" s="15"/>
      <c r="AV114" s="15"/>
      <c r="AW114" s="15"/>
      <c r="AX114" s="15"/>
      <c r="AY114" s="15"/>
      <c r="AZ114" s="15"/>
      <c r="BA114" s="15"/>
      <c r="BB114" s="15"/>
      <c r="BC114" s="42"/>
      <c r="BD114" s="234" t="str">
        <f>N98</f>
        <v>Kesto</v>
      </c>
      <c r="BE114" s="235"/>
      <c r="BF114" s="235" t="str">
        <f>P89</f>
        <v>Vaikutus</v>
      </c>
      <c r="BG114" s="235"/>
      <c r="BH114" s="235"/>
      <c r="BI114" s="235"/>
      <c r="BJ114" s="235" t="str">
        <f>T89</f>
        <v>Kesto</v>
      </c>
      <c r="BK114" s="235"/>
      <c r="BL114" s="235" t="str">
        <f>V89</f>
        <v>Vaikutus</v>
      </c>
      <c r="BM114" s="235"/>
      <c r="BN114" s="235"/>
      <c r="BO114" s="236"/>
      <c r="BP114" s="42"/>
      <c r="BQ114" s="7"/>
      <c r="CY114" s="87"/>
      <c r="CZ114" s="87"/>
      <c r="DA114" s="87"/>
      <c r="DB114" s="87"/>
      <c r="DC114" s="87"/>
      <c r="DD114" s="87"/>
      <c r="DE114" s="87"/>
      <c r="DF114" s="87"/>
      <c r="DG114" s="87"/>
      <c r="DH114" s="87"/>
      <c r="DI114" s="87"/>
      <c r="DJ114" s="87"/>
      <c r="DK114" s="87"/>
      <c r="DL114" s="87"/>
      <c r="DM114" s="87"/>
      <c r="DN114" s="87"/>
      <c r="DO114" s="87"/>
      <c r="DP114" s="87"/>
      <c r="DQ114" s="87"/>
      <c r="DR114" s="87"/>
    </row>
    <row r="115" spans="2:122" ht="15" customHeight="1" thickBot="1" x14ac:dyDescent="0.3">
      <c r="B115" s="1"/>
      <c r="C115" s="42"/>
      <c r="D115" s="42"/>
      <c r="E115" s="42"/>
      <c r="F115" s="42"/>
      <c r="G115" s="42"/>
      <c r="H115" s="42"/>
      <c r="I115" s="42"/>
      <c r="J115" s="42"/>
      <c r="K115" s="42"/>
      <c r="L115" s="42"/>
      <c r="M115" s="42"/>
      <c r="N115" s="42"/>
      <c r="O115" s="30">
        <v>3</v>
      </c>
      <c r="P115" s="201" t="s">
        <v>87</v>
      </c>
      <c r="Q115" s="201"/>
      <c r="R115" s="201"/>
      <c r="S115" s="201"/>
      <c r="T115" s="201"/>
      <c r="U115" s="28">
        <v>0</v>
      </c>
      <c r="V115" s="201" t="s">
        <v>89</v>
      </c>
      <c r="W115" s="201"/>
      <c r="X115" s="201"/>
      <c r="Y115" s="201"/>
      <c r="Z115" s="202"/>
      <c r="AA115" s="7"/>
      <c r="AD115" s="343"/>
      <c r="AE115" s="343"/>
      <c r="AF115" s="343"/>
      <c r="AG115" s="343"/>
      <c r="AH115" s="343"/>
      <c r="AI115" s="343"/>
      <c r="AJ115" s="343"/>
      <c r="AK115" s="343"/>
      <c r="AL115" s="343"/>
      <c r="AM115" s="343"/>
      <c r="AN115" s="343"/>
      <c r="AO115" s="343"/>
      <c r="AR115" s="1"/>
      <c r="AS115" s="237" t="str">
        <f>C90</f>
        <v xml:space="preserve">Palvelun toiminnan täysin keskeyttävä odottamaton ja suunnittelematon häiriö: </v>
      </c>
      <c r="AT115" s="238"/>
      <c r="AU115" s="238"/>
      <c r="AV115" s="238"/>
      <c r="AW115" s="238"/>
      <c r="AX115" s="238"/>
      <c r="AY115" s="238"/>
      <c r="AZ115" s="239" t="str">
        <f t="shared" ref="AZ115:AZ120" si="65">J90</f>
        <v>palveluaikana</v>
      </c>
      <c r="BA115" s="239"/>
      <c r="BB115" s="239"/>
      <c r="BC115" s="239"/>
      <c r="BD115" s="110">
        <f>N90</f>
        <v>0</v>
      </c>
      <c r="BE115" s="111" t="str">
        <f>O90</f>
        <v>h</v>
      </c>
      <c r="BF115" s="72">
        <f>P90</f>
        <v>0</v>
      </c>
      <c r="BG115" s="241" t="str">
        <f>Q90</f>
        <v>Täytä arvo 1-5</v>
      </c>
      <c r="BH115" s="241"/>
      <c r="BI115" s="241"/>
      <c r="BJ115" s="110">
        <f>T90</f>
        <v>0</v>
      </c>
      <c r="BK115" s="72" t="str">
        <f>U90</f>
        <v>h</v>
      </c>
      <c r="BL115" s="72">
        <f>V90</f>
        <v>0</v>
      </c>
      <c r="BM115" s="241" t="str">
        <f>W90</f>
        <v>Täytä arvo 1-5</v>
      </c>
      <c r="BN115" s="241"/>
      <c r="BO115" s="242"/>
      <c r="BP115" s="42"/>
      <c r="BQ115" s="7"/>
      <c r="CY115" s="87"/>
      <c r="CZ115" s="87"/>
      <c r="DA115" s="87"/>
      <c r="DB115" s="87"/>
      <c r="DC115" s="87"/>
      <c r="DD115" s="87"/>
      <c r="DE115" s="87"/>
      <c r="DF115" s="87"/>
      <c r="DG115" s="87"/>
      <c r="DH115" s="87"/>
      <c r="DI115" s="87"/>
      <c r="DJ115" s="87"/>
      <c r="DK115" s="87"/>
      <c r="DL115" s="87"/>
      <c r="DM115" s="87"/>
      <c r="DN115" s="87"/>
      <c r="DO115" s="87"/>
      <c r="DP115" s="87"/>
      <c r="DQ115" s="87"/>
      <c r="DR115" s="87"/>
    </row>
    <row r="116" spans="2:122" ht="15" customHeight="1" thickBot="1" x14ac:dyDescent="0.35">
      <c r="B116" s="1"/>
      <c r="C116" s="169" t="s">
        <v>130</v>
      </c>
      <c r="D116" s="170"/>
      <c r="E116" s="170"/>
      <c r="F116" s="170"/>
      <c r="G116" s="170"/>
      <c r="H116" s="170"/>
      <c r="I116" s="170"/>
      <c r="J116" s="170"/>
      <c r="K116" s="170"/>
      <c r="L116" s="171"/>
      <c r="M116" s="42"/>
      <c r="N116" s="42"/>
      <c r="O116" s="14" t="s">
        <v>133</v>
      </c>
      <c r="P116" s="42"/>
      <c r="Q116" s="42"/>
      <c r="R116" s="42"/>
      <c r="S116" s="42"/>
      <c r="T116" s="42"/>
      <c r="U116" s="42"/>
      <c r="V116" s="42"/>
      <c r="W116" s="42"/>
      <c r="X116" s="42"/>
      <c r="Y116" s="42"/>
      <c r="Z116" s="42"/>
      <c r="AA116" s="7"/>
      <c r="AD116" s="343"/>
      <c r="AE116" s="343"/>
      <c r="AF116" s="343"/>
      <c r="AG116" s="343"/>
      <c r="AH116" s="343"/>
      <c r="AI116" s="343"/>
      <c r="AJ116" s="343"/>
      <c r="AK116" s="343"/>
      <c r="AL116" s="343"/>
      <c r="AM116" s="343"/>
      <c r="AN116" s="343"/>
      <c r="AO116" s="343"/>
      <c r="AR116" s="1"/>
      <c r="AS116" s="227"/>
      <c r="AT116" s="228"/>
      <c r="AU116" s="228"/>
      <c r="AV116" s="228"/>
      <c r="AW116" s="228"/>
      <c r="AX116" s="228"/>
      <c r="AY116" s="228"/>
      <c r="AZ116" s="230" t="str">
        <f t="shared" si="65"/>
        <v>ns. virka-aikana</v>
      </c>
      <c r="BA116" s="230"/>
      <c r="BB116" s="230"/>
      <c r="BC116" s="230"/>
      <c r="BD116" s="110">
        <f t="shared" ref="BD116:BD117" si="66">N91</f>
        <v>0</v>
      </c>
      <c r="BE116" s="112" t="str">
        <f>BE115</f>
        <v>h</v>
      </c>
      <c r="BF116" s="72">
        <f t="shared" ref="BF116:BF117" si="67">P91</f>
        <v>0</v>
      </c>
      <c r="BG116" s="241" t="str">
        <f t="shared" ref="BG116:BG117" si="68">Q91</f>
        <v>Täytä arvo 1-5</v>
      </c>
      <c r="BH116" s="241"/>
      <c r="BI116" s="241"/>
      <c r="BJ116" s="110">
        <f t="shared" ref="BJ116:BJ117" si="69">T91</f>
        <v>0</v>
      </c>
      <c r="BK116" s="72" t="str">
        <f t="shared" ref="BK116:BL117" si="70">U91</f>
        <v>h</v>
      </c>
      <c r="BL116" s="72">
        <f t="shared" si="70"/>
        <v>0</v>
      </c>
      <c r="BM116" s="241" t="str">
        <f t="shared" ref="BM116:BM117" si="71">W91</f>
        <v>Täytä arvo 1-5</v>
      </c>
      <c r="BN116" s="241"/>
      <c r="BO116" s="242"/>
      <c r="BP116" s="42"/>
      <c r="BQ116" s="7"/>
      <c r="CY116" s="87"/>
      <c r="CZ116" s="87"/>
      <c r="DA116" s="87"/>
      <c r="DB116" s="87"/>
      <c r="DC116" s="87"/>
      <c r="DD116" s="87"/>
      <c r="DE116" s="87"/>
      <c r="DF116" s="87"/>
      <c r="DG116" s="87"/>
      <c r="DH116" s="87"/>
      <c r="DI116" s="87"/>
      <c r="DJ116" s="87"/>
      <c r="DK116" s="87"/>
      <c r="DL116" s="87"/>
      <c r="DM116" s="87"/>
      <c r="DN116" s="87"/>
      <c r="DO116" s="87"/>
      <c r="DP116" s="87"/>
      <c r="DQ116" s="87"/>
      <c r="DR116" s="87"/>
    </row>
    <row r="117" spans="2:122" ht="15" customHeight="1" thickBot="1" x14ac:dyDescent="0.3">
      <c r="B117" s="1"/>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7"/>
      <c r="AD117" s="339" t="s">
        <v>166</v>
      </c>
      <c r="AE117" s="339"/>
      <c r="AF117" s="339"/>
      <c r="AG117" s="339"/>
      <c r="AH117" s="339"/>
      <c r="AI117" s="339"/>
      <c r="AJ117" s="339"/>
      <c r="AK117" s="339"/>
      <c r="AL117" s="339"/>
      <c r="AM117" s="339"/>
      <c r="AN117" s="339"/>
      <c r="AO117" s="339"/>
      <c r="AR117" s="1"/>
      <c r="AS117" s="227"/>
      <c r="AT117" s="228"/>
      <c r="AU117" s="228"/>
      <c r="AV117" s="228"/>
      <c r="AW117" s="228"/>
      <c r="AX117" s="228"/>
      <c r="AY117" s="228"/>
      <c r="AZ117" s="230" t="str">
        <f t="shared" si="65"/>
        <v>muuna aikana</v>
      </c>
      <c r="BA117" s="230"/>
      <c r="BB117" s="230"/>
      <c r="BC117" s="230"/>
      <c r="BD117" s="110">
        <f t="shared" si="66"/>
        <v>0</v>
      </c>
      <c r="BE117" s="112" t="str">
        <f>BE115</f>
        <v>h</v>
      </c>
      <c r="BF117" s="72">
        <f t="shared" si="67"/>
        <v>0</v>
      </c>
      <c r="BG117" s="241" t="str">
        <f t="shared" si="68"/>
        <v>Täytä arvo 1-5</v>
      </c>
      <c r="BH117" s="241"/>
      <c r="BI117" s="241"/>
      <c r="BJ117" s="110">
        <f t="shared" si="69"/>
        <v>0</v>
      </c>
      <c r="BK117" s="72" t="str">
        <f t="shared" si="70"/>
        <v>h</v>
      </c>
      <c r="BL117" s="72">
        <f t="shared" si="70"/>
        <v>0</v>
      </c>
      <c r="BM117" s="241" t="str">
        <f t="shared" si="71"/>
        <v>Täytä arvo 1-5</v>
      </c>
      <c r="BN117" s="241"/>
      <c r="BO117" s="242"/>
      <c r="BP117" s="42"/>
      <c r="BQ117" s="7"/>
      <c r="CY117" s="87"/>
      <c r="CZ117" s="87"/>
      <c r="DA117" s="87"/>
      <c r="DB117" s="87"/>
      <c r="DC117" s="87"/>
      <c r="DD117" s="87"/>
      <c r="DE117" s="87"/>
      <c r="DF117" s="87"/>
      <c r="DG117" s="87"/>
      <c r="DH117" s="87"/>
      <c r="DI117" s="87"/>
      <c r="DJ117" s="87"/>
      <c r="DK117" s="87"/>
      <c r="DL117" s="87"/>
      <c r="DM117" s="87"/>
      <c r="DN117" s="87"/>
      <c r="DO117" s="87"/>
      <c r="DP117" s="87"/>
      <c r="DQ117" s="87"/>
      <c r="DR117" s="87"/>
    </row>
    <row r="118" spans="2:122" ht="15" customHeight="1" x14ac:dyDescent="0.25">
      <c r="B118" s="1"/>
      <c r="C118" s="194" t="s">
        <v>111</v>
      </c>
      <c r="D118" s="195"/>
      <c r="E118" s="195"/>
      <c r="F118" s="195"/>
      <c r="G118" s="195"/>
      <c r="H118" s="195"/>
      <c r="I118" s="218" t="s">
        <v>112</v>
      </c>
      <c r="J118" s="218"/>
      <c r="K118" s="218"/>
      <c r="L118" s="218"/>
      <c r="M118" s="218" t="s">
        <v>113</v>
      </c>
      <c r="N118" s="218"/>
      <c r="O118" s="218"/>
      <c r="P118" s="218"/>
      <c r="Q118" s="218" t="s">
        <v>114</v>
      </c>
      <c r="R118" s="218"/>
      <c r="S118" s="218"/>
      <c r="T118" s="218"/>
      <c r="U118" s="218" t="s">
        <v>106</v>
      </c>
      <c r="V118" s="218"/>
      <c r="W118" s="218"/>
      <c r="X118" s="218"/>
      <c r="Y118" s="218"/>
      <c r="Z118" s="219"/>
      <c r="AA118" s="7"/>
      <c r="AD118" s="339"/>
      <c r="AE118" s="339"/>
      <c r="AF118" s="339"/>
      <c r="AG118" s="339"/>
      <c r="AH118" s="339"/>
      <c r="AI118" s="339"/>
      <c r="AJ118" s="339"/>
      <c r="AK118" s="339"/>
      <c r="AL118" s="339"/>
      <c r="AM118" s="339"/>
      <c r="AN118" s="339"/>
      <c r="AO118" s="339"/>
      <c r="AR118" s="1"/>
      <c r="AS118" s="227" t="str">
        <f>C93</f>
        <v>Palvelu on erityisen kriittinen:</v>
      </c>
      <c r="AT118" s="228"/>
      <c r="AU118" s="228"/>
      <c r="AV118" s="228"/>
      <c r="AW118" s="228"/>
      <c r="AX118" s="228"/>
      <c r="AY118" s="228"/>
      <c r="AZ118" s="161">
        <f t="shared" si="65"/>
        <v>0</v>
      </c>
      <c r="BA118" s="161"/>
      <c r="BB118" s="161"/>
      <c r="BC118" s="161"/>
      <c r="BD118" s="161"/>
      <c r="BE118" s="161"/>
      <c r="BF118" s="161"/>
      <c r="BG118" s="161"/>
      <c r="BH118" s="161"/>
      <c r="BI118" s="161"/>
      <c r="BJ118" s="161"/>
      <c r="BK118" s="161"/>
      <c r="BL118" s="161"/>
      <c r="BM118" s="161"/>
      <c r="BN118" s="161"/>
      <c r="BO118" s="229"/>
      <c r="BP118" s="42"/>
      <c r="BQ118" s="7"/>
      <c r="CY118" s="87"/>
      <c r="CZ118" s="87"/>
      <c r="DA118" s="87"/>
      <c r="DB118" s="87"/>
      <c r="DC118" s="87"/>
      <c r="DD118" s="87"/>
      <c r="DE118" s="87"/>
      <c r="DF118" s="87"/>
      <c r="DG118" s="87"/>
      <c r="DH118" s="87"/>
      <c r="DI118" s="87"/>
      <c r="DJ118" s="87"/>
      <c r="DK118" s="87"/>
      <c r="DL118" s="87"/>
      <c r="DM118" s="87"/>
      <c r="DN118" s="87"/>
      <c r="DO118" s="87"/>
      <c r="DP118" s="87"/>
      <c r="DQ118" s="87"/>
      <c r="DR118" s="87"/>
    </row>
    <row r="119" spans="2:122" ht="15" customHeight="1" x14ac:dyDescent="0.25">
      <c r="B119" s="1"/>
      <c r="C119" s="29"/>
      <c r="D119" s="215" t="str">
        <f>IF(C119=0,"Ei arvioitu",IF(C119=1,"Vähäinen merkitys",IF(C119=2,"Jonkin verran merkitystä",IF(C119=3,"Tärkeä",IF(C119=4,"Erittäin tärkeä",IF(C119=5,"Elintärkeä","Täytä arvo 1-5"))))))</f>
        <v>Ei arvioitu</v>
      </c>
      <c r="E119" s="215"/>
      <c r="F119" s="215"/>
      <c r="G119" s="215"/>
      <c r="H119" s="215"/>
      <c r="I119" s="216"/>
      <c r="J119" s="216"/>
      <c r="K119" s="216"/>
      <c r="L119" s="216"/>
      <c r="M119" s="216"/>
      <c r="N119" s="216"/>
      <c r="O119" s="216"/>
      <c r="P119" s="216"/>
      <c r="Q119" s="216"/>
      <c r="R119" s="216"/>
      <c r="S119" s="216"/>
      <c r="T119" s="216"/>
      <c r="U119" s="216"/>
      <c r="V119" s="216"/>
      <c r="W119" s="216"/>
      <c r="X119" s="216"/>
      <c r="Y119" s="216"/>
      <c r="Z119" s="217"/>
      <c r="AA119" s="7"/>
      <c r="AD119" s="339"/>
      <c r="AE119" s="339"/>
      <c r="AF119" s="339"/>
      <c r="AG119" s="339"/>
      <c r="AH119" s="339"/>
      <c r="AI119" s="339"/>
      <c r="AJ119" s="339"/>
      <c r="AK119" s="339"/>
      <c r="AL119" s="339"/>
      <c r="AM119" s="339"/>
      <c r="AN119" s="339"/>
      <c r="AO119" s="339"/>
      <c r="AR119" s="1"/>
      <c r="AS119" s="227" t="str">
        <f>C94</f>
        <v>Keskeytyksen aiheutuminen:</v>
      </c>
      <c r="AT119" s="228"/>
      <c r="AU119" s="228"/>
      <c r="AV119" s="228"/>
      <c r="AW119" s="228"/>
      <c r="AX119" s="228"/>
      <c r="AY119" s="228"/>
      <c r="AZ119" s="230" t="str">
        <f t="shared" si="65"/>
        <v>kriittisenä aikana</v>
      </c>
      <c r="BA119" s="230"/>
      <c r="BB119" s="230"/>
      <c r="BC119" s="230"/>
      <c r="BD119" s="113">
        <f>N94</f>
        <v>0</v>
      </c>
      <c r="BE119" s="112" t="str">
        <f>BE115</f>
        <v>h</v>
      </c>
      <c r="BF119" s="26">
        <f>P94</f>
        <v>0</v>
      </c>
      <c r="BG119" s="243" t="str">
        <f>Q94</f>
        <v>Täytä arvo 1-5</v>
      </c>
      <c r="BH119" s="243"/>
      <c r="BI119" s="243"/>
      <c r="BJ119" s="113">
        <f>T94</f>
        <v>0</v>
      </c>
      <c r="BK119" s="112" t="str">
        <f>BE115</f>
        <v>h</v>
      </c>
      <c r="BL119" s="26">
        <f>V94</f>
        <v>0</v>
      </c>
      <c r="BM119" s="243" t="str">
        <f>W94</f>
        <v>Täytä arvo 1-5</v>
      </c>
      <c r="BN119" s="243"/>
      <c r="BO119" s="244"/>
      <c r="BP119" s="42"/>
      <c r="BQ119" s="7"/>
      <c r="CY119" s="87"/>
      <c r="CZ119" s="87"/>
      <c r="DA119" s="87"/>
      <c r="DB119" s="87"/>
      <c r="DC119" s="87"/>
      <c r="DD119" s="87"/>
      <c r="DE119" s="87"/>
      <c r="DF119" s="87"/>
      <c r="DG119" s="87"/>
      <c r="DH119" s="87"/>
      <c r="DI119" s="87"/>
      <c r="DJ119" s="87"/>
      <c r="DK119" s="87"/>
      <c r="DL119" s="87"/>
      <c r="DM119" s="87"/>
      <c r="DN119" s="87"/>
      <c r="DO119" s="87"/>
      <c r="DP119" s="87"/>
      <c r="DQ119" s="87"/>
      <c r="DR119" s="87"/>
    </row>
    <row r="120" spans="2:122" ht="15" customHeight="1" thickBot="1" x14ac:dyDescent="0.3">
      <c r="B120" s="1"/>
      <c r="C120" s="29"/>
      <c r="D120" s="215" t="str">
        <f t="shared" ref="D120:D128" si="72">IF(C120=0,"Ei arvioitu",IF(C120=1,"Vähäinen merkitys",IF(C120=2,"Jonkin verran merkitystä",IF(C120=3,"Tärkeä",IF(C120=4,"Erittäin tärkeä",IF(C120=5,"Elintärkeä","Täytä arvo 1-5"))))))</f>
        <v>Ei arvioitu</v>
      </c>
      <c r="E120" s="215"/>
      <c r="F120" s="215"/>
      <c r="G120" s="215"/>
      <c r="H120" s="215"/>
      <c r="I120" s="216"/>
      <c r="J120" s="216"/>
      <c r="K120" s="216"/>
      <c r="L120" s="216"/>
      <c r="M120" s="216"/>
      <c r="N120" s="216"/>
      <c r="O120" s="216"/>
      <c r="P120" s="216"/>
      <c r="Q120" s="216"/>
      <c r="R120" s="216"/>
      <c r="S120" s="216"/>
      <c r="T120" s="216"/>
      <c r="U120" s="216"/>
      <c r="V120" s="216"/>
      <c r="W120" s="216"/>
      <c r="X120" s="216"/>
      <c r="Y120" s="216"/>
      <c r="Z120" s="217"/>
      <c r="AA120" s="7"/>
      <c r="AD120" s="340" t="s">
        <v>166</v>
      </c>
      <c r="AE120" s="340"/>
      <c r="AF120" s="340"/>
      <c r="AG120" s="340"/>
      <c r="AH120" s="340"/>
      <c r="AI120" s="340"/>
      <c r="AJ120" s="340"/>
      <c r="AK120" s="340"/>
      <c r="AL120" s="340"/>
      <c r="AM120" s="340"/>
      <c r="AN120" s="340"/>
      <c r="AO120" s="340"/>
      <c r="AR120" s="1"/>
      <c r="AS120" s="220" t="str">
        <f>C95</f>
        <v>Lisätietoja / muu häiriön kuvaus</v>
      </c>
      <c r="AT120" s="221"/>
      <c r="AU120" s="221"/>
      <c r="AV120" s="221"/>
      <c r="AW120" s="221"/>
      <c r="AX120" s="221"/>
      <c r="AY120" s="221"/>
      <c r="AZ120" s="222">
        <f t="shared" si="65"/>
        <v>0</v>
      </c>
      <c r="BA120" s="222"/>
      <c r="BB120" s="222"/>
      <c r="BC120" s="222"/>
      <c r="BD120" s="222"/>
      <c r="BE120" s="222"/>
      <c r="BF120" s="222"/>
      <c r="BG120" s="222"/>
      <c r="BH120" s="222"/>
      <c r="BI120" s="222"/>
      <c r="BJ120" s="222"/>
      <c r="BK120" s="222"/>
      <c r="BL120" s="222"/>
      <c r="BM120" s="222"/>
      <c r="BN120" s="222"/>
      <c r="BO120" s="223"/>
      <c r="BP120" s="42"/>
      <c r="BQ120" s="7"/>
      <c r="CY120" s="87"/>
      <c r="CZ120" s="87"/>
      <c r="DA120" s="87"/>
      <c r="DB120" s="87"/>
      <c r="DC120" s="87"/>
      <c r="DD120" s="87"/>
      <c r="DE120" s="87"/>
      <c r="DF120" s="87"/>
      <c r="DG120" s="87"/>
      <c r="DH120" s="87"/>
      <c r="DI120" s="87"/>
      <c r="DJ120" s="87"/>
      <c r="DK120" s="87"/>
      <c r="DL120" s="87"/>
      <c r="DM120" s="87"/>
      <c r="DN120" s="87"/>
      <c r="DO120" s="87"/>
      <c r="DP120" s="87"/>
      <c r="DQ120" s="87"/>
      <c r="DR120" s="87"/>
    </row>
    <row r="121" spans="2:122" ht="15" customHeight="1" thickBot="1" x14ac:dyDescent="0.3">
      <c r="B121" s="1"/>
      <c r="C121" s="29"/>
      <c r="D121" s="215" t="str">
        <f t="shared" si="72"/>
        <v>Ei arvioitu</v>
      </c>
      <c r="E121" s="215"/>
      <c r="F121" s="215"/>
      <c r="G121" s="215"/>
      <c r="H121" s="215"/>
      <c r="I121" s="216"/>
      <c r="J121" s="216"/>
      <c r="K121" s="216"/>
      <c r="L121" s="216"/>
      <c r="M121" s="216"/>
      <c r="N121" s="216"/>
      <c r="O121" s="216"/>
      <c r="P121" s="216"/>
      <c r="Q121" s="216"/>
      <c r="R121" s="216"/>
      <c r="S121" s="216"/>
      <c r="T121" s="216"/>
      <c r="U121" s="216"/>
      <c r="V121" s="216"/>
      <c r="W121" s="216"/>
      <c r="X121" s="216"/>
      <c r="Y121" s="216"/>
      <c r="Z121" s="217"/>
      <c r="AA121" s="7"/>
      <c r="AD121" s="340"/>
      <c r="AE121" s="340"/>
      <c r="AF121" s="340"/>
      <c r="AG121" s="340"/>
      <c r="AH121" s="340"/>
      <c r="AI121" s="340"/>
      <c r="AJ121" s="340"/>
      <c r="AK121" s="340"/>
      <c r="AL121" s="340"/>
      <c r="AM121" s="340"/>
      <c r="AN121" s="340"/>
      <c r="AO121" s="340"/>
      <c r="AR121" s="1"/>
      <c r="AS121" s="13"/>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7"/>
      <c r="CY121" s="87"/>
      <c r="CZ121" s="87"/>
      <c r="DA121" s="87"/>
      <c r="DB121" s="87"/>
      <c r="DC121" s="87"/>
      <c r="DD121" s="87"/>
      <c r="DE121" s="87"/>
      <c r="DF121" s="87"/>
      <c r="DG121" s="87"/>
      <c r="DH121" s="87"/>
      <c r="DI121" s="87"/>
      <c r="DJ121" s="87"/>
      <c r="DK121" s="87"/>
      <c r="DL121" s="87"/>
      <c r="DM121" s="87"/>
      <c r="DN121" s="87"/>
      <c r="DO121" s="87"/>
      <c r="DP121" s="87"/>
      <c r="DQ121" s="87"/>
      <c r="DR121" s="87"/>
    </row>
    <row r="122" spans="2:122" ht="15" customHeight="1" thickBot="1" x14ac:dyDescent="0.3">
      <c r="B122" s="1"/>
      <c r="C122" s="29"/>
      <c r="D122" s="215" t="str">
        <f t="shared" si="72"/>
        <v>Ei arvioitu</v>
      </c>
      <c r="E122" s="215"/>
      <c r="F122" s="215"/>
      <c r="G122" s="215"/>
      <c r="H122" s="215"/>
      <c r="I122" s="216"/>
      <c r="J122" s="216"/>
      <c r="K122" s="216"/>
      <c r="L122" s="216"/>
      <c r="M122" s="216"/>
      <c r="N122" s="216"/>
      <c r="O122" s="216"/>
      <c r="P122" s="216"/>
      <c r="Q122" s="216"/>
      <c r="R122" s="216"/>
      <c r="S122" s="216"/>
      <c r="T122" s="216"/>
      <c r="U122" s="216"/>
      <c r="V122" s="216"/>
      <c r="W122" s="216"/>
      <c r="X122" s="216"/>
      <c r="Y122" s="216"/>
      <c r="Z122" s="217"/>
      <c r="AA122" s="7"/>
      <c r="AD122" s="340"/>
      <c r="AE122" s="340"/>
      <c r="AF122" s="340"/>
      <c r="AG122" s="340"/>
      <c r="AH122" s="340"/>
      <c r="AI122" s="340"/>
      <c r="AJ122" s="340"/>
      <c r="AK122" s="340"/>
      <c r="AL122" s="340"/>
      <c r="AM122" s="340"/>
      <c r="AN122" s="340"/>
      <c r="AO122" s="340"/>
      <c r="AR122" s="1"/>
      <c r="AS122" s="169" t="str">
        <f>C97</f>
        <v>Tietojen menettämisen ja vanhenemisen vaikutukset:</v>
      </c>
      <c r="AT122" s="170"/>
      <c r="AU122" s="170"/>
      <c r="AV122" s="170"/>
      <c r="AW122" s="170"/>
      <c r="AX122" s="170"/>
      <c r="AY122" s="170"/>
      <c r="AZ122" s="170"/>
      <c r="BA122" s="170"/>
      <c r="BB122" s="170"/>
      <c r="BC122" s="171"/>
      <c r="BD122" s="231" t="s">
        <v>165</v>
      </c>
      <c r="BE122" s="232"/>
      <c r="BF122" s="232"/>
      <c r="BG122" s="232"/>
      <c r="BH122" s="232"/>
      <c r="BI122" s="232"/>
      <c r="BJ122" s="232" t="s">
        <v>164</v>
      </c>
      <c r="BK122" s="232"/>
      <c r="BL122" s="232"/>
      <c r="BM122" s="232"/>
      <c r="BN122" s="232"/>
      <c r="BO122" s="233"/>
      <c r="BP122" s="42"/>
      <c r="BQ122" s="7"/>
      <c r="CY122" s="87"/>
      <c r="CZ122" s="87"/>
      <c r="DA122" s="87"/>
      <c r="DB122" s="87"/>
      <c r="DC122" s="87"/>
      <c r="DD122" s="87"/>
      <c r="DE122" s="87"/>
      <c r="DF122" s="87"/>
      <c r="DG122" s="87"/>
      <c r="DH122" s="87"/>
      <c r="DI122" s="87"/>
      <c r="DJ122" s="87"/>
      <c r="DK122" s="87"/>
      <c r="DL122" s="87"/>
      <c r="DM122" s="87"/>
      <c r="DN122" s="87"/>
      <c r="DO122" s="87"/>
      <c r="DP122" s="87"/>
      <c r="DQ122" s="87"/>
      <c r="DR122" s="87"/>
    </row>
    <row r="123" spans="2:122" ht="15" customHeight="1" thickBot="1" x14ac:dyDescent="0.3">
      <c r="B123" s="1"/>
      <c r="C123" s="29"/>
      <c r="D123" s="215" t="str">
        <f t="shared" si="72"/>
        <v>Ei arvioitu</v>
      </c>
      <c r="E123" s="215"/>
      <c r="F123" s="215"/>
      <c r="G123" s="215"/>
      <c r="H123" s="215"/>
      <c r="I123" s="216"/>
      <c r="J123" s="216"/>
      <c r="K123" s="216"/>
      <c r="L123" s="216"/>
      <c r="M123" s="216"/>
      <c r="N123" s="216"/>
      <c r="O123" s="216"/>
      <c r="P123" s="216"/>
      <c r="Q123" s="216"/>
      <c r="R123" s="216"/>
      <c r="S123" s="216"/>
      <c r="T123" s="216"/>
      <c r="U123" s="216"/>
      <c r="V123" s="216"/>
      <c r="W123" s="216"/>
      <c r="X123" s="216"/>
      <c r="Y123" s="216"/>
      <c r="Z123" s="217"/>
      <c r="AA123" s="7"/>
      <c r="AD123" s="341" t="s">
        <v>166</v>
      </c>
      <c r="AE123" s="341"/>
      <c r="AF123" s="341"/>
      <c r="AG123" s="341"/>
      <c r="AH123" s="341"/>
      <c r="AI123" s="341"/>
      <c r="AJ123" s="341"/>
      <c r="AK123" s="341"/>
      <c r="AL123" s="341"/>
      <c r="AM123" s="341"/>
      <c r="AN123" s="341"/>
      <c r="AO123" s="341"/>
      <c r="AR123" s="1"/>
      <c r="AS123" s="15"/>
      <c r="AT123" s="15"/>
      <c r="AU123" s="15"/>
      <c r="AV123" s="15"/>
      <c r="AW123" s="15"/>
      <c r="AX123" s="15"/>
      <c r="AY123" s="15"/>
      <c r="AZ123" s="15"/>
      <c r="BA123" s="15"/>
      <c r="BB123" s="15"/>
      <c r="BC123" s="42"/>
      <c r="BD123" s="234" t="s">
        <v>73</v>
      </c>
      <c r="BE123" s="235"/>
      <c r="BF123" s="235" t="s">
        <v>74</v>
      </c>
      <c r="BG123" s="235"/>
      <c r="BH123" s="235"/>
      <c r="BI123" s="235"/>
      <c r="BJ123" s="235" t="s">
        <v>73</v>
      </c>
      <c r="BK123" s="235"/>
      <c r="BL123" s="235" t="s">
        <v>74</v>
      </c>
      <c r="BM123" s="235"/>
      <c r="BN123" s="235"/>
      <c r="BO123" s="236"/>
      <c r="BP123" s="42"/>
      <c r="BQ123" s="7"/>
      <c r="CY123" s="87"/>
      <c r="CZ123" s="87"/>
      <c r="DA123" s="87"/>
      <c r="DB123" s="87"/>
      <c r="DC123" s="87"/>
      <c r="DD123" s="87"/>
      <c r="DE123" s="87"/>
      <c r="DF123" s="87"/>
      <c r="DG123" s="87"/>
      <c r="DH123" s="87"/>
      <c r="DI123" s="87"/>
      <c r="DJ123" s="87"/>
      <c r="DK123" s="87"/>
      <c r="DL123" s="87"/>
      <c r="DM123" s="87"/>
      <c r="DN123" s="87"/>
      <c r="DO123" s="87"/>
      <c r="DP123" s="87"/>
      <c r="DQ123" s="87"/>
      <c r="DR123" s="87"/>
    </row>
    <row r="124" spans="2:122" ht="15" customHeight="1" x14ac:dyDescent="0.3">
      <c r="B124" s="1"/>
      <c r="C124" s="29"/>
      <c r="D124" s="215" t="str">
        <f t="shared" si="72"/>
        <v>Ei arvioitu</v>
      </c>
      <c r="E124" s="215"/>
      <c r="F124" s="215"/>
      <c r="G124" s="215"/>
      <c r="H124" s="215"/>
      <c r="I124" s="216"/>
      <c r="J124" s="216"/>
      <c r="K124" s="216"/>
      <c r="L124" s="216"/>
      <c r="M124" s="216"/>
      <c r="N124" s="216"/>
      <c r="O124" s="216"/>
      <c r="P124" s="216"/>
      <c r="Q124" s="216"/>
      <c r="R124" s="216"/>
      <c r="S124" s="216"/>
      <c r="T124" s="216"/>
      <c r="U124" s="216"/>
      <c r="V124" s="216"/>
      <c r="W124" s="216"/>
      <c r="X124" s="216"/>
      <c r="Y124" s="216"/>
      <c r="Z124" s="217"/>
      <c r="AA124" s="7"/>
      <c r="AD124" s="341"/>
      <c r="AE124" s="341"/>
      <c r="AF124" s="341"/>
      <c r="AG124" s="341"/>
      <c r="AH124" s="341"/>
      <c r="AI124" s="341"/>
      <c r="AJ124" s="341"/>
      <c r="AK124" s="341"/>
      <c r="AL124" s="341"/>
      <c r="AM124" s="341"/>
      <c r="AN124" s="341"/>
      <c r="AO124" s="341"/>
      <c r="AR124" s="1"/>
      <c r="AS124" s="237" t="str">
        <f>C99</f>
        <v>Aika ja vaikutukset sen mukaan, miten pitkältä ajalta tiedot voidaan menettää:</v>
      </c>
      <c r="AT124" s="238"/>
      <c r="AU124" s="238"/>
      <c r="AV124" s="238"/>
      <c r="AW124" s="238"/>
      <c r="AX124" s="238"/>
      <c r="AY124" s="238"/>
      <c r="AZ124" s="239" t="str">
        <f t="shared" ref="AZ124:AZ134" si="73">J99</f>
        <v>palveluaikana</v>
      </c>
      <c r="BA124" s="239"/>
      <c r="BB124" s="239"/>
      <c r="BC124" s="239"/>
      <c r="BD124" s="70">
        <f>N99</f>
        <v>0</v>
      </c>
      <c r="BE124" s="73" t="str">
        <f>BE115</f>
        <v>h</v>
      </c>
      <c r="BF124" s="72">
        <f>P99</f>
        <v>0</v>
      </c>
      <c r="BG124" s="212" t="str">
        <f t="shared" ref="BG124:BG126" si="74">IF(BF124=1,"Ei vaikutuksia",IF(BF124=2,"Jonkin verran",IF(BF124=3,"Merkittävät",IF(BF124=4,"Kohtuuttomat",IF(BF124=5,"Sietämättömät","Täytä arvo 1-5")))))</f>
        <v>Täytä arvo 1-5</v>
      </c>
      <c r="BH124" s="212"/>
      <c r="BI124" s="212"/>
      <c r="BJ124" s="70">
        <f>T99</f>
        <v>0</v>
      </c>
      <c r="BK124" s="73" t="str">
        <f>BE115</f>
        <v>h</v>
      </c>
      <c r="BL124" s="72">
        <f>V99</f>
        <v>0</v>
      </c>
      <c r="BM124" s="212" t="str">
        <f t="shared" ref="BM124:BM126" si="75">IF(BL124=1,"Ei vaikutuksia",IF(BL124=2,"Jonkin verran",IF(BL124=3,"Merkittävät",IF(BL124=4,"Kohtuuttomat",IF(BL124=5,"Sietämättömät","Täytä arvo 1-5")))))</f>
        <v>Täytä arvo 1-5</v>
      </c>
      <c r="BN124" s="212"/>
      <c r="BO124" s="240"/>
      <c r="BP124" s="42"/>
      <c r="BQ124" s="7"/>
      <c r="CY124" s="87"/>
      <c r="CZ124" s="87"/>
      <c r="DA124" s="87"/>
      <c r="DB124" s="87"/>
      <c r="DC124" s="87"/>
      <c r="DD124" s="87"/>
      <c r="DE124" s="87"/>
      <c r="DF124" s="87"/>
      <c r="DG124" s="87"/>
      <c r="DH124" s="87"/>
      <c r="DI124" s="87"/>
      <c r="DJ124" s="87"/>
      <c r="DK124" s="87"/>
      <c r="DL124" s="87"/>
      <c r="DM124" s="87"/>
      <c r="DN124" s="87"/>
      <c r="DO124" s="87"/>
      <c r="DP124" s="87"/>
      <c r="DQ124" s="87"/>
      <c r="DR124" s="87"/>
    </row>
    <row r="125" spans="2:122" ht="15" customHeight="1" x14ac:dyDescent="0.3">
      <c r="B125" s="1"/>
      <c r="C125" s="29"/>
      <c r="D125" s="215" t="str">
        <f t="shared" si="72"/>
        <v>Ei arvioitu</v>
      </c>
      <c r="E125" s="215"/>
      <c r="F125" s="215"/>
      <c r="G125" s="215"/>
      <c r="H125" s="215"/>
      <c r="I125" s="216"/>
      <c r="J125" s="216"/>
      <c r="K125" s="216"/>
      <c r="L125" s="216"/>
      <c r="M125" s="216"/>
      <c r="N125" s="216"/>
      <c r="O125" s="216"/>
      <c r="P125" s="216"/>
      <c r="Q125" s="216"/>
      <c r="R125" s="216"/>
      <c r="S125" s="216"/>
      <c r="T125" s="216"/>
      <c r="U125" s="216"/>
      <c r="V125" s="216"/>
      <c r="W125" s="216"/>
      <c r="X125" s="216"/>
      <c r="Y125" s="216"/>
      <c r="Z125" s="217"/>
      <c r="AA125" s="7"/>
      <c r="AD125" s="341"/>
      <c r="AE125" s="341"/>
      <c r="AF125" s="341"/>
      <c r="AG125" s="341"/>
      <c r="AH125" s="341"/>
      <c r="AI125" s="341"/>
      <c r="AJ125" s="341"/>
      <c r="AK125" s="341"/>
      <c r="AL125" s="341"/>
      <c r="AM125" s="341"/>
      <c r="AN125" s="341"/>
      <c r="AO125" s="341"/>
      <c r="AR125" s="1"/>
      <c r="AS125" s="227"/>
      <c r="AT125" s="228"/>
      <c r="AU125" s="228"/>
      <c r="AV125" s="228"/>
      <c r="AW125" s="228"/>
      <c r="AX125" s="228"/>
      <c r="AY125" s="228"/>
      <c r="AZ125" s="230" t="str">
        <f t="shared" si="73"/>
        <v>ns. virka-aikana</v>
      </c>
      <c r="BA125" s="230"/>
      <c r="BB125" s="230"/>
      <c r="BC125" s="230"/>
      <c r="BD125" s="70">
        <f>N100</f>
        <v>0</v>
      </c>
      <c r="BE125" s="22" t="str">
        <f>BE115</f>
        <v>h</v>
      </c>
      <c r="BF125" s="72">
        <f>P100</f>
        <v>0</v>
      </c>
      <c r="BG125" s="160" t="str">
        <f t="shared" si="74"/>
        <v>Täytä arvo 1-5</v>
      </c>
      <c r="BH125" s="160"/>
      <c r="BI125" s="160"/>
      <c r="BJ125" s="70">
        <f>T100</f>
        <v>0</v>
      </c>
      <c r="BK125" s="22" t="str">
        <f>BE115</f>
        <v>h</v>
      </c>
      <c r="BL125" s="72">
        <f>V100</f>
        <v>0</v>
      </c>
      <c r="BM125" s="160" t="str">
        <f t="shared" si="75"/>
        <v>Täytä arvo 1-5</v>
      </c>
      <c r="BN125" s="160"/>
      <c r="BO125" s="179"/>
      <c r="BP125" s="42"/>
      <c r="BQ125" s="7"/>
      <c r="CY125" s="87"/>
      <c r="CZ125" s="87"/>
      <c r="DA125" s="87"/>
      <c r="DB125" s="87"/>
      <c r="DC125" s="87"/>
      <c r="DD125" s="87"/>
      <c r="DE125" s="87"/>
      <c r="DF125" s="87"/>
      <c r="DG125" s="87"/>
      <c r="DH125" s="87"/>
      <c r="DI125" s="87"/>
      <c r="DJ125" s="87"/>
      <c r="DK125" s="87"/>
      <c r="DL125" s="87"/>
      <c r="DM125" s="87"/>
      <c r="DN125" s="87"/>
      <c r="DO125" s="87"/>
      <c r="DP125" s="87"/>
      <c r="DQ125" s="87"/>
      <c r="DR125" s="87"/>
    </row>
    <row r="126" spans="2:122" ht="15" customHeight="1" x14ac:dyDescent="0.3">
      <c r="B126" s="1"/>
      <c r="C126" s="29"/>
      <c r="D126" s="215" t="str">
        <f t="shared" si="72"/>
        <v>Ei arvioitu</v>
      </c>
      <c r="E126" s="215"/>
      <c r="F126" s="215"/>
      <c r="G126" s="215"/>
      <c r="H126" s="215"/>
      <c r="I126" s="216"/>
      <c r="J126" s="216"/>
      <c r="K126" s="216"/>
      <c r="L126" s="216"/>
      <c r="M126" s="216"/>
      <c r="N126" s="216"/>
      <c r="O126" s="216"/>
      <c r="P126" s="216"/>
      <c r="Q126" s="216"/>
      <c r="R126" s="216"/>
      <c r="S126" s="216"/>
      <c r="T126" s="216"/>
      <c r="U126" s="216"/>
      <c r="V126" s="216"/>
      <c r="W126" s="216"/>
      <c r="X126" s="216"/>
      <c r="Y126" s="216"/>
      <c r="Z126" s="217"/>
      <c r="AA126" s="7"/>
      <c r="AD126" s="342" t="s">
        <v>166</v>
      </c>
      <c r="AE126" s="342"/>
      <c r="AF126" s="342"/>
      <c r="AG126" s="342"/>
      <c r="AH126" s="342"/>
      <c r="AI126" s="342"/>
      <c r="AJ126" s="342"/>
      <c r="AK126" s="342"/>
      <c r="AL126" s="342"/>
      <c r="AM126" s="342"/>
      <c r="AN126" s="342"/>
      <c r="AO126" s="342"/>
      <c r="AR126" s="1"/>
      <c r="AS126" s="227"/>
      <c r="AT126" s="228"/>
      <c r="AU126" s="228"/>
      <c r="AV126" s="228"/>
      <c r="AW126" s="228"/>
      <c r="AX126" s="228"/>
      <c r="AY126" s="228"/>
      <c r="AZ126" s="230" t="str">
        <f t="shared" si="73"/>
        <v>muuna aikana</v>
      </c>
      <c r="BA126" s="230"/>
      <c r="BB126" s="230"/>
      <c r="BC126" s="230"/>
      <c r="BD126" s="70">
        <f>N101</f>
        <v>0</v>
      </c>
      <c r="BE126" s="22" t="str">
        <f>BE115</f>
        <v>h</v>
      </c>
      <c r="BF126" s="72">
        <f>P101</f>
        <v>0</v>
      </c>
      <c r="BG126" s="160" t="str">
        <f t="shared" si="74"/>
        <v>Täytä arvo 1-5</v>
      </c>
      <c r="BH126" s="160"/>
      <c r="BI126" s="160"/>
      <c r="BJ126" s="70">
        <f>T101</f>
        <v>0</v>
      </c>
      <c r="BK126" s="22" t="str">
        <f>BE115</f>
        <v>h</v>
      </c>
      <c r="BL126" s="72">
        <f>V101</f>
        <v>0</v>
      </c>
      <c r="BM126" s="160" t="str">
        <f t="shared" si="75"/>
        <v>Täytä arvo 1-5</v>
      </c>
      <c r="BN126" s="160"/>
      <c r="BO126" s="179"/>
      <c r="BP126" s="42"/>
      <c r="BQ126" s="7"/>
      <c r="CY126" s="87"/>
      <c r="CZ126" s="87"/>
      <c r="DA126" s="87"/>
      <c r="DB126" s="87"/>
      <c r="DC126" s="87"/>
      <c r="DD126" s="87"/>
      <c r="DE126" s="87"/>
      <c r="DF126" s="87"/>
      <c r="DG126" s="87"/>
      <c r="DH126" s="87"/>
      <c r="DI126" s="87"/>
      <c r="DJ126" s="87"/>
      <c r="DK126" s="87"/>
      <c r="DL126" s="87"/>
      <c r="DM126" s="87"/>
      <c r="DN126" s="87"/>
      <c r="DO126" s="87"/>
      <c r="DP126" s="87"/>
      <c r="DQ126" s="87"/>
      <c r="DR126" s="87"/>
    </row>
    <row r="127" spans="2:122" ht="15" customHeight="1" x14ac:dyDescent="0.25">
      <c r="B127" s="1"/>
      <c r="C127" s="29"/>
      <c r="D127" s="215" t="str">
        <f t="shared" si="72"/>
        <v>Ei arvioitu</v>
      </c>
      <c r="E127" s="215"/>
      <c r="F127" s="215"/>
      <c r="G127" s="215"/>
      <c r="H127" s="215"/>
      <c r="I127" s="216"/>
      <c r="J127" s="216"/>
      <c r="K127" s="216"/>
      <c r="L127" s="216"/>
      <c r="M127" s="216"/>
      <c r="N127" s="216"/>
      <c r="O127" s="216"/>
      <c r="P127" s="216"/>
      <c r="Q127" s="216"/>
      <c r="R127" s="216"/>
      <c r="S127" s="216"/>
      <c r="T127" s="216"/>
      <c r="U127" s="216"/>
      <c r="V127" s="216"/>
      <c r="W127" s="216"/>
      <c r="X127" s="216"/>
      <c r="Y127" s="216"/>
      <c r="Z127" s="217"/>
      <c r="AA127" s="7"/>
      <c r="AD127" s="342"/>
      <c r="AE127" s="342"/>
      <c r="AF127" s="342"/>
      <c r="AG127" s="342"/>
      <c r="AH127" s="342"/>
      <c r="AI127" s="342"/>
      <c r="AJ127" s="342"/>
      <c r="AK127" s="342"/>
      <c r="AL127" s="342"/>
      <c r="AM127" s="342"/>
      <c r="AN127" s="342"/>
      <c r="AO127" s="342"/>
      <c r="AR127" s="1"/>
      <c r="AS127" s="227" t="str">
        <f>C102</f>
        <v>Lisätietoja:</v>
      </c>
      <c r="AT127" s="228"/>
      <c r="AU127" s="228"/>
      <c r="AV127" s="228"/>
      <c r="AW127" s="228"/>
      <c r="AX127" s="228"/>
      <c r="AY127" s="228"/>
      <c r="AZ127" s="161">
        <f t="shared" si="73"/>
        <v>0</v>
      </c>
      <c r="BA127" s="161"/>
      <c r="BB127" s="161"/>
      <c r="BC127" s="161"/>
      <c r="BD127" s="161"/>
      <c r="BE127" s="161"/>
      <c r="BF127" s="161"/>
      <c r="BG127" s="161"/>
      <c r="BH127" s="161"/>
      <c r="BI127" s="161"/>
      <c r="BJ127" s="161"/>
      <c r="BK127" s="161"/>
      <c r="BL127" s="161"/>
      <c r="BM127" s="161"/>
      <c r="BN127" s="161"/>
      <c r="BO127" s="229"/>
      <c r="BP127" s="42"/>
      <c r="BQ127" s="7"/>
      <c r="CY127" s="87"/>
      <c r="CZ127" s="87"/>
      <c r="DA127" s="87"/>
      <c r="DB127" s="87"/>
      <c r="DC127" s="87"/>
      <c r="DD127" s="87"/>
      <c r="DE127" s="87"/>
      <c r="DF127" s="87"/>
      <c r="DG127" s="87"/>
      <c r="DH127" s="87"/>
      <c r="DI127" s="87"/>
      <c r="DJ127" s="87"/>
      <c r="DK127" s="87"/>
      <c r="DL127" s="87"/>
      <c r="DM127" s="87"/>
      <c r="DN127" s="87"/>
      <c r="DO127" s="87"/>
      <c r="DP127" s="87"/>
      <c r="DQ127" s="87"/>
      <c r="DR127" s="87"/>
    </row>
    <row r="128" spans="2:122" ht="15" customHeight="1" x14ac:dyDescent="0.3">
      <c r="B128" s="1"/>
      <c r="C128" s="29"/>
      <c r="D128" s="215" t="str">
        <f t="shared" si="72"/>
        <v>Ei arvioitu</v>
      </c>
      <c r="E128" s="215"/>
      <c r="F128" s="215"/>
      <c r="G128" s="215"/>
      <c r="H128" s="215"/>
      <c r="I128" s="216"/>
      <c r="J128" s="216"/>
      <c r="K128" s="216"/>
      <c r="L128" s="216"/>
      <c r="M128" s="216"/>
      <c r="N128" s="216"/>
      <c r="O128" s="216"/>
      <c r="P128" s="216"/>
      <c r="Q128" s="216"/>
      <c r="R128" s="216"/>
      <c r="S128" s="216"/>
      <c r="T128" s="216"/>
      <c r="U128" s="216"/>
      <c r="V128" s="216"/>
      <c r="W128" s="216"/>
      <c r="X128" s="216"/>
      <c r="Y128" s="216"/>
      <c r="Z128" s="217"/>
      <c r="AA128" s="7"/>
      <c r="AD128" s="342"/>
      <c r="AE128" s="342"/>
      <c r="AF128" s="342"/>
      <c r="AG128" s="342"/>
      <c r="AH128" s="342"/>
      <c r="AI128" s="342"/>
      <c r="AJ128" s="342"/>
      <c r="AK128" s="342"/>
      <c r="AL128" s="342"/>
      <c r="AM128" s="342"/>
      <c r="AN128" s="342"/>
      <c r="AO128" s="342"/>
      <c r="AR128" s="1"/>
      <c r="AS128" s="227" t="str">
        <f>C103</f>
        <v>Aika ja vaikutukset sen mukaan, miten pitkään voidaan toimia ilman tietojen päivittymistä:</v>
      </c>
      <c r="AT128" s="228"/>
      <c r="AU128" s="228"/>
      <c r="AV128" s="228"/>
      <c r="AW128" s="228"/>
      <c r="AX128" s="228"/>
      <c r="AY128" s="228"/>
      <c r="AZ128" s="230" t="str">
        <f t="shared" si="73"/>
        <v>palveluaikana</v>
      </c>
      <c r="BA128" s="230"/>
      <c r="BB128" s="230"/>
      <c r="BC128" s="230"/>
      <c r="BD128" s="70">
        <f>N103</f>
        <v>0</v>
      </c>
      <c r="BE128" s="22" t="str">
        <f>BE115</f>
        <v>h</v>
      </c>
      <c r="BF128" s="72">
        <f>P103</f>
        <v>0</v>
      </c>
      <c r="BG128" s="160" t="str">
        <f t="shared" ref="BG128:BG130" si="76">IF(BF128=1,"Ei vaikutuksia",IF(BF128=2,"Jonkin verran",IF(BF128=3,"Merkittävät",IF(BF128=4,"Kohtuuttomat",IF(BF128=5,"Sietämättömät","Täytä arvo 1-5")))))</f>
        <v>Täytä arvo 1-5</v>
      </c>
      <c r="BH128" s="160"/>
      <c r="BI128" s="160"/>
      <c r="BJ128" s="70">
        <f>T103</f>
        <v>0</v>
      </c>
      <c r="BK128" s="22" t="str">
        <f>BE115</f>
        <v>h</v>
      </c>
      <c r="BL128" s="72">
        <f>V103</f>
        <v>0</v>
      </c>
      <c r="BM128" s="160" t="str">
        <f t="shared" ref="BM128:BM130" si="77">IF(BL128=1,"Ei vaikutuksia",IF(BL128=2,"Jonkin verran",IF(BL128=3,"Merkittävät",IF(BL128=4,"Kohtuuttomat",IF(BL128=5,"Sietämättömät","Täytä arvo 1-5")))))</f>
        <v>Täytä arvo 1-5</v>
      </c>
      <c r="BN128" s="160"/>
      <c r="BO128" s="179"/>
      <c r="BP128" s="42"/>
      <c r="BQ128" s="7"/>
      <c r="CY128" s="87"/>
      <c r="CZ128" s="87"/>
      <c r="DA128" s="87"/>
      <c r="DB128" s="87"/>
      <c r="DC128" s="87"/>
      <c r="DD128" s="87"/>
      <c r="DE128" s="87"/>
      <c r="DF128" s="87"/>
      <c r="DG128" s="87"/>
      <c r="DH128" s="87"/>
      <c r="DI128" s="87"/>
      <c r="DJ128" s="87"/>
      <c r="DK128" s="87"/>
      <c r="DL128" s="87"/>
      <c r="DM128" s="87"/>
      <c r="DN128" s="87"/>
      <c r="DO128" s="87"/>
      <c r="DP128" s="87"/>
      <c r="DQ128" s="87"/>
      <c r="DR128" s="87"/>
    </row>
    <row r="129" spans="2:122" ht="15" customHeight="1" thickBot="1" x14ac:dyDescent="0.35">
      <c r="B129" s="1"/>
      <c r="C129" s="203" t="s">
        <v>128</v>
      </c>
      <c r="D129" s="204"/>
      <c r="E129" s="204"/>
      <c r="F129" s="204"/>
      <c r="G129" s="204"/>
      <c r="H129" s="204"/>
      <c r="I129" s="205"/>
      <c r="J129" s="205"/>
      <c r="K129" s="205"/>
      <c r="L129" s="205"/>
      <c r="M129" s="205"/>
      <c r="N129" s="205"/>
      <c r="O129" s="205"/>
      <c r="P129" s="205"/>
      <c r="Q129" s="205"/>
      <c r="R129" s="205"/>
      <c r="S129" s="205"/>
      <c r="T129" s="205"/>
      <c r="U129" s="205"/>
      <c r="V129" s="205"/>
      <c r="W129" s="205"/>
      <c r="X129" s="205"/>
      <c r="Y129" s="205"/>
      <c r="Z129" s="206"/>
      <c r="AA129" s="7"/>
      <c r="AD129" s="343" t="s">
        <v>166</v>
      </c>
      <c r="AE129" s="343"/>
      <c r="AF129" s="343"/>
      <c r="AG129" s="343"/>
      <c r="AH129" s="343"/>
      <c r="AI129" s="343"/>
      <c r="AJ129" s="343"/>
      <c r="AK129" s="343"/>
      <c r="AL129" s="343"/>
      <c r="AM129" s="343"/>
      <c r="AN129" s="343"/>
      <c r="AO129" s="343"/>
      <c r="AR129" s="1"/>
      <c r="AS129" s="227"/>
      <c r="AT129" s="228"/>
      <c r="AU129" s="228"/>
      <c r="AV129" s="228"/>
      <c r="AW129" s="228"/>
      <c r="AX129" s="228"/>
      <c r="AY129" s="228"/>
      <c r="AZ129" s="230" t="str">
        <f t="shared" si="73"/>
        <v>ns. virka-aikana</v>
      </c>
      <c r="BA129" s="230"/>
      <c r="BB129" s="230"/>
      <c r="BC129" s="230"/>
      <c r="BD129" s="70">
        <f>N104</f>
        <v>0</v>
      </c>
      <c r="BE129" s="22" t="str">
        <f>BE115</f>
        <v>h</v>
      </c>
      <c r="BF129" s="72">
        <f>P104</f>
        <v>0</v>
      </c>
      <c r="BG129" s="160" t="str">
        <f t="shared" si="76"/>
        <v>Täytä arvo 1-5</v>
      </c>
      <c r="BH129" s="160"/>
      <c r="BI129" s="160"/>
      <c r="BJ129" s="70">
        <f>T104</f>
        <v>0</v>
      </c>
      <c r="BK129" s="22" t="str">
        <f>BE115</f>
        <v>h</v>
      </c>
      <c r="BL129" s="72">
        <f>V104</f>
        <v>0</v>
      </c>
      <c r="BM129" s="160" t="str">
        <f t="shared" si="77"/>
        <v>Täytä arvo 1-5</v>
      </c>
      <c r="BN129" s="160"/>
      <c r="BO129" s="179"/>
      <c r="BP129" s="42"/>
      <c r="BQ129" s="7"/>
      <c r="CY129" s="87"/>
      <c r="CZ129" s="87"/>
      <c r="DA129" s="87"/>
      <c r="DB129" s="87"/>
      <c r="DC129" s="87"/>
      <c r="DD129" s="87"/>
      <c r="DE129" s="87"/>
      <c r="DF129" s="87"/>
      <c r="DG129" s="87"/>
      <c r="DH129" s="87"/>
      <c r="DI129" s="87"/>
      <c r="DJ129" s="87"/>
      <c r="DK129" s="87"/>
      <c r="DL129" s="87"/>
      <c r="DM129" s="87"/>
      <c r="DN129" s="87"/>
      <c r="DO129" s="87"/>
      <c r="DP129" s="87"/>
      <c r="DQ129" s="87"/>
      <c r="DR129" s="87"/>
    </row>
    <row r="130" spans="2:122" ht="15" customHeight="1" thickBot="1" x14ac:dyDescent="0.35">
      <c r="B130" s="1"/>
      <c r="C130" s="13"/>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7"/>
      <c r="AD130" s="343"/>
      <c r="AE130" s="343"/>
      <c r="AF130" s="343"/>
      <c r="AG130" s="343"/>
      <c r="AH130" s="343"/>
      <c r="AI130" s="343"/>
      <c r="AJ130" s="343"/>
      <c r="AK130" s="343"/>
      <c r="AL130" s="343"/>
      <c r="AM130" s="343"/>
      <c r="AN130" s="343"/>
      <c r="AO130" s="343"/>
      <c r="AR130" s="1"/>
      <c r="AS130" s="227"/>
      <c r="AT130" s="228"/>
      <c r="AU130" s="228"/>
      <c r="AV130" s="228"/>
      <c r="AW130" s="228"/>
      <c r="AX130" s="228"/>
      <c r="AY130" s="228"/>
      <c r="AZ130" s="230" t="str">
        <f t="shared" si="73"/>
        <v>muuna aikana</v>
      </c>
      <c r="BA130" s="230"/>
      <c r="BB130" s="230"/>
      <c r="BC130" s="230"/>
      <c r="BD130" s="70">
        <f>N105</f>
        <v>0</v>
      </c>
      <c r="BE130" s="22" t="str">
        <f>BE115</f>
        <v>h</v>
      </c>
      <c r="BF130" s="72">
        <f>P105</f>
        <v>0</v>
      </c>
      <c r="BG130" s="160" t="str">
        <f t="shared" si="76"/>
        <v>Täytä arvo 1-5</v>
      </c>
      <c r="BH130" s="160"/>
      <c r="BI130" s="160"/>
      <c r="BJ130" s="70">
        <f>T105</f>
        <v>0</v>
      </c>
      <c r="BK130" s="22" t="str">
        <f>BE115</f>
        <v>h</v>
      </c>
      <c r="BL130" s="72">
        <f>V105</f>
        <v>0</v>
      </c>
      <c r="BM130" s="160" t="str">
        <f t="shared" si="77"/>
        <v>Täytä arvo 1-5</v>
      </c>
      <c r="BN130" s="160"/>
      <c r="BO130" s="179"/>
      <c r="BP130" s="42"/>
      <c r="BQ130" s="7"/>
      <c r="CY130" s="87"/>
      <c r="CZ130" s="87"/>
      <c r="DA130" s="87"/>
      <c r="DB130" s="87"/>
      <c r="DC130" s="87"/>
      <c r="DD130" s="87"/>
      <c r="DE130" s="87"/>
      <c r="DF130" s="87"/>
      <c r="DG130" s="87"/>
      <c r="DH130" s="87"/>
      <c r="DI130" s="87"/>
      <c r="DJ130" s="87"/>
      <c r="DK130" s="87"/>
      <c r="DL130" s="87"/>
      <c r="DM130" s="87"/>
      <c r="DN130" s="87"/>
      <c r="DO130" s="87"/>
      <c r="DP130" s="87"/>
      <c r="DQ130" s="87"/>
      <c r="DR130" s="87"/>
    </row>
    <row r="131" spans="2:122" ht="15" customHeight="1" thickBot="1" x14ac:dyDescent="0.3">
      <c r="B131" s="1"/>
      <c r="C131" s="169" t="s">
        <v>131</v>
      </c>
      <c r="D131" s="170"/>
      <c r="E131" s="170"/>
      <c r="F131" s="170"/>
      <c r="G131" s="170"/>
      <c r="H131" s="170"/>
      <c r="I131" s="170"/>
      <c r="J131" s="170"/>
      <c r="K131" s="170"/>
      <c r="L131" s="171"/>
      <c r="M131" s="42"/>
      <c r="N131" s="42"/>
      <c r="O131" s="42"/>
      <c r="P131" s="42"/>
      <c r="Q131" s="42"/>
      <c r="R131" s="42"/>
      <c r="S131" s="42"/>
      <c r="T131" s="42"/>
      <c r="U131" s="42"/>
      <c r="V131" s="42"/>
      <c r="W131" s="42"/>
      <c r="X131" s="42"/>
      <c r="Y131" s="42"/>
      <c r="Z131" s="42"/>
      <c r="AA131" s="7"/>
      <c r="AD131" s="343"/>
      <c r="AE131" s="343"/>
      <c r="AF131" s="343"/>
      <c r="AG131" s="343"/>
      <c r="AH131" s="343"/>
      <c r="AI131" s="343"/>
      <c r="AJ131" s="343"/>
      <c r="AK131" s="343"/>
      <c r="AL131" s="343"/>
      <c r="AM131" s="343"/>
      <c r="AN131" s="343"/>
      <c r="AO131" s="343"/>
      <c r="AR131" s="1"/>
      <c r="AS131" s="227" t="str">
        <f>C106</f>
        <v>Lisätietoja:</v>
      </c>
      <c r="AT131" s="228"/>
      <c r="AU131" s="228"/>
      <c r="AV131" s="228"/>
      <c r="AW131" s="228"/>
      <c r="AX131" s="228"/>
      <c r="AY131" s="228"/>
      <c r="AZ131" s="161">
        <f t="shared" si="73"/>
        <v>0</v>
      </c>
      <c r="BA131" s="161"/>
      <c r="BB131" s="161"/>
      <c r="BC131" s="161"/>
      <c r="BD131" s="161"/>
      <c r="BE131" s="161"/>
      <c r="BF131" s="161"/>
      <c r="BG131" s="161"/>
      <c r="BH131" s="161"/>
      <c r="BI131" s="161"/>
      <c r="BJ131" s="161"/>
      <c r="BK131" s="161"/>
      <c r="BL131" s="161"/>
      <c r="BM131" s="161"/>
      <c r="BN131" s="161"/>
      <c r="BO131" s="229"/>
      <c r="BP131" s="42"/>
      <c r="BQ131" s="7"/>
      <c r="CY131" s="87"/>
      <c r="CZ131" s="87"/>
      <c r="DA131" s="87"/>
      <c r="DB131" s="87"/>
      <c r="DC131" s="87"/>
      <c r="DD131" s="87"/>
      <c r="DE131" s="87"/>
      <c r="DF131" s="87"/>
      <c r="DG131" s="87"/>
      <c r="DH131" s="87"/>
      <c r="DI131" s="87"/>
      <c r="DJ131" s="87"/>
      <c r="DK131" s="87"/>
      <c r="DL131" s="87"/>
      <c r="DM131" s="87"/>
      <c r="DN131" s="87"/>
      <c r="DO131" s="87"/>
      <c r="DP131" s="87"/>
      <c r="DQ131" s="87"/>
      <c r="DR131" s="87"/>
    </row>
    <row r="132" spans="2:122" ht="15" customHeight="1" thickBot="1" x14ac:dyDescent="0.3">
      <c r="B132" s="1"/>
      <c r="C132" s="13"/>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7"/>
      <c r="AD132" s="339" t="s">
        <v>166</v>
      </c>
      <c r="AE132" s="339"/>
      <c r="AF132" s="339"/>
      <c r="AG132" s="339"/>
      <c r="AH132" s="339"/>
      <c r="AI132" s="339"/>
      <c r="AJ132" s="339"/>
      <c r="AK132" s="339"/>
      <c r="AL132" s="339"/>
      <c r="AM132" s="339"/>
      <c r="AN132" s="339"/>
      <c r="AO132" s="339"/>
      <c r="AR132" s="1"/>
      <c r="AS132" s="227" t="str">
        <f>C107</f>
        <v>Tiedot ovat erityisen kriittisiä:</v>
      </c>
      <c r="AT132" s="228"/>
      <c r="AU132" s="228"/>
      <c r="AV132" s="228"/>
      <c r="AW132" s="228"/>
      <c r="AX132" s="228"/>
      <c r="AY132" s="228"/>
      <c r="AZ132" s="161">
        <f t="shared" si="73"/>
        <v>0</v>
      </c>
      <c r="BA132" s="161"/>
      <c r="BB132" s="161"/>
      <c r="BC132" s="161"/>
      <c r="BD132" s="161"/>
      <c r="BE132" s="161"/>
      <c r="BF132" s="161"/>
      <c r="BG132" s="161"/>
      <c r="BH132" s="161"/>
      <c r="BI132" s="161"/>
      <c r="BJ132" s="161"/>
      <c r="BK132" s="161"/>
      <c r="BL132" s="161"/>
      <c r="BM132" s="161"/>
      <c r="BN132" s="161"/>
      <c r="BO132" s="229"/>
      <c r="BP132" s="42"/>
      <c r="BQ132" s="7"/>
      <c r="CY132" s="87"/>
      <c r="CZ132" s="87"/>
      <c r="DA132" s="87"/>
      <c r="DB132" s="87"/>
      <c r="DC132" s="87"/>
      <c r="DD132" s="87"/>
      <c r="DE132" s="87"/>
      <c r="DF132" s="87"/>
      <c r="DG132" s="87"/>
      <c r="DH132" s="87"/>
      <c r="DI132" s="87"/>
      <c r="DJ132" s="87"/>
      <c r="DK132" s="87"/>
      <c r="DL132" s="87"/>
      <c r="DM132" s="87"/>
      <c r="DN132" s="87"/>
      <c r="DO132" s="87"/>
      <c r="DP132" s="87"/>
      <c r="DQ132" s="87"/>
      <c r="DR132" s="87"/>
    </row>
    <row r="133" spans="2:122" ht="15" customHeight="1" x14ac:dyDescent="0.3">
      <c r="B133" s="1"/>
      <c r="C133" s="194" t="s">
        <v>111</v>
      </c>
      <c r="D133" s="195"/>
      <c r="E133" s="195"/>
      <c r="F133" s="195"/>
      <c r="G133" s="195"/>
      <c r="H133" s="195"/>
      <c r="I133" s="218" t="s">
        <v>112</v>
      </c>
      <c r="J133" s="218"/>
      <c r="K133" s="218"/>
      <c r="L133" s="218"/>
      <c r="M133" s="218" t="s">
        <v>113</v>
      </c>
      <c r="N133" s="218"/>
      <c r="O133" s="218"/>
      <c r="P133" s="218"/>
      <c r="Q133" s="218" t="s">
        <v>114</v>
      </c>
      <c r="R133" s="218"/>
      <c r="S133" s="218"/>
      <c r="T133" s="218"/>
      <c r="U133" s="218" t="s">
        <v>106</v>
      </c>
      <c r="V133" s="218"/>
      <c r="W133" s="218"/>
      <c r="X133" s="218"/>
      <c r="Y133" s="218"/>
      <c r="Z133" s="219"/>
      <c r="AA133" s="7"/>
      <c r="AD133" s="339"/>
      <c r="AE133" s="339"/>
      <c r="AF133" s="339"/>
      <c r="AG133" s="339"/>
      <c r="AH133" s="339"/>
      <c r="AI133" s="339"/>
      <c r="AJ133" s="339"/>
      <c r="AK133" s="339"/>
      <c r="AL133" s="339"/>
      <c r="AM133" s="339"/>
      <c r="AN133" s="339"/>
      <c r="AO133" s="339"/>
      <c r="AR133" s="1"/>
      <c r="AS133" s="227" t="str">
        <f>C108</f>
        <v>Keskeytyksen aiheutuminen:</v>
      </c>
      <c r="AT133" s="228"/>
      <c r="AU133" s="228"/>
      <c r="AV133" s="228"/>
      <c r="AW133" s="228"/>
      <c r="AX133" s="228"/>
      <c r="AY133" s="228"/>
      <c r="AZ133" s="230" t="str">
        <f t="shared" si="73"/>
        <v>kriittisenä aikana</v>
      </c>
      <c r="BA133" s="230"/>
      <c r="BB133" s="230"/>
      <c r="BC133" s="230"/>
      <c r="BD133" s="69">
        <f>N108</f>
        <v>0</v>
      </c>
      <c r="BE133" s="22" t="str">
        <f>BE115</f>
        <v>h</v>
      </c>
      <c r="BF133" s="26">
        <f>P108</f>
        <v>0</v>
      </c>
      <c r="BG133" s="160" t="str">
        <f t="shared" ref="BG133" si="78">IF(BF133=1,"Ei vaikutuksia",IF(BF133=2,"Jonkin verran",IF(BF133=3,"Merkittävät",IF(BF133=4,"Kohtuuttomat",IF(BF133=5,"Sietämättömät","Täytä arvo 1-5")))))</f>
        <v>Täytä arvo 1-5</v>
      </c>
      <c r="BH133" s="160"/>
      <c r="BI133" s="160"/>
      <c r="BJ133" s="69">
        <f>T108</f>
        <v>0</v>
      </c>
      <c r="BK133" s="22" t="str">
        <f>BE115</f>
        <v>h</v>
      </c>
      <c r="BL133" s="26">
        <f>V108</f>
        <v>0</v>
      </c>
      <c r="BM133" s="160" t="str">
        <f t="shared" ref="BM133" si="79">IF(BL133=1,"Ei vaikutuksia",IF(BL133=2,"Jonkin verran",IF(BL133=3,"Merkittävät",IF(BL133=4,"Kohtuuttomat",IF(BL133=5,"Sietämättömät","Täytä arvo 1-5")))))</f>
        <v>Täytä arvo 1-5</v>
      </c>
      <c r="BN133" s="160"/>
      <c r="BO133" s="179"/>
      <c r="BP133" s="42"/>
      <c r="BQ133" s="7"/>
      <c r="CY133" s="87"/>
      <c r="CZ133" s="87"/>
      <c r="DA133" s="87"/>
      <c r="DB133" s="87"/>
      <c r="DC133" s="87"/>
      <c r="DD133" s="87"/>
      <c r="DE133" s="87"/>
      <c r="DF133" s="87"/>
      <c r="DG133" s="87"/>
      <c r="DH133" s="87"/>
      <c r="DI133" s="87"/>
      <c r="DJ133" s="87"/>
      <c r="DK133" s="87"/>
      <c r="DL133" s="87"/>
      <c r="DM133" s="87"/>
      <c r="DN133" s="87"/>
      <c r="DO133" s="87"/>
      <c r="DP133" s="87"/>
      <c r="DQ133" s="87"/>
      <c r="DR133" s="87"/>
    </row>
    <row r="134" spans="2:122" ht="15" customHeight="1" thickBot="1" x14ac:dyDescent="0.3">
      <c r="B134" s="1"/>
      <c r="C134" s="29"/>
      <c r="D134" s="215" t="str">
        <f t="shared" ref="D134:D138" si="80">IF(C134=0,"Ei arvioitu",IF(C134=1,"Vähäinen merkitys",IF(C134=2,"Jonkin verran merkitystä",IF(C134=3,"Tärkeä",IF(C134=4,"Erittäin tärkeä",IF(C134=5,"Elintärkeä","Täytä arvo 1-4"))))))</f>
        <v>Ei arvioitu</v>
      </c>
      <c r="E134" s="215"/>
      <c r="F134" s="215"/>
      <c r="G134" s="215"/>
      <c r="H134" s="215"/>
      <c r="I134" s="216"/>
      <c r="J134" s="216"/>
      <c r="K134" s="216"/>
      <c r="L134" s="216"/>
      <c r="M134" s="216"/>
      <c r="N134" s="216"/>
      <c r="O134" s="216"/>
      <c r="P134" s="216"/>
      <c r="Q134" s="216"/>
      <c r="R134" s="216"/>
      <c r="S134" s="216"/>
      <c r="T134" s="216"/>
      <c r="U134" s="216"/>
      <c r="V134" s="216"/>
      <c r="W134" s="216"/>
      <c r="X134" s="216"/>
      <c r="Y134" s="216"/>
      <c r="Z134" s="217"/>
      <c r="AA134" s="7"/>
      <c r="AD134" s="339"/>
      <c r="AE134" s="339"/>
      <c r="AF134" s="339"/>
      <c r="AG134" s="339"/>
      <c r="AH134" s="339"/>
      <c r="AI134" s="339"/>
      <c r="AJ134" s="339"/>
      <c r="AK134" s="339"/>
      <c r="AL134" s="339"/>
      <c r="AM134" s="339"/>
      <c r="AN134" s="339"/>
      <c r="AO134" s="339"/>
      <c r="AR134" s="1"/>
      <c r="AS134" s="220" t="str">
        <f>C109</f>
        <v>Lisätietoja / muu häiriön kuvaus</v>
      </c>
      <c r="AT134" s="221"/>
      <c r="AU134" s="221"/>
      <c r="AV134" s="221"/>
      <c r="AW134" s="221"/>
      <c r="AX134" s="221"/>
      <c r="AY134" s="221"/>
      <c r="AZ134" s="222">
        <f t="shared" si="73"/>
        <v>0</v>
      </c>
      <c r="BA134" s="222"/>
      <c r="BB134" s="222"/>
      <c r="BC134" s="222"/>
      <c r="BD134" s="222"/>
      <c r="BE134" s="222"/>
      <c r="BF134" s="222"/>
      <c r="BG134" s="222"/>
      <c r="BH134" s="222"/>
      <c r="BI134" s="222"/>
      <c r="BJ134" s="222"/>
      <c r="BK134" s="222"/>
      <c r="BL134" s="222"/>
      <c r="BM134" s="222"/>
      <c r="BN134" s="222"/>
      <c r="BO134" s="223"/>
      <c r="BP134" s="42"/>
      <c r="BQ134" s="7"/>
      <c r="CY134" s="87"/>
      <c r="CZ134" s="87"/>
      <c r="DA134" s="87"/>
      <c r="DB134" s="87"/>
      <c r="DC134" s="87"/>
      <c r="DD134" s="87"/>
      <c r="DE134" s="87"/>
      <c r="DF134" s="87"/>
      <c r="DG134" s="87"/>
      <c r="DH134" s="87"/>
      <c r="DI134" s="87"/>
      <c r="DJ134" s="87"/>
      <c r="DK134" s="87"/>
      <c r="DL134" s="87"/>
      <c r="DM134" s="87"/>
      <c r="DN134" s="87"/>
      <c r="DO134" s="87"/>
      <c r="DP134" s="87"/>
      <c r="DQ134" s="87"/>
      <c r="DR134" s="87"/>
    </row>
    <row r="135" spans="2:122" ht="15" customHeight="1" thickBot="1" x14ac:dyDescent="0.3">
      <c r="B135" s="1"/>
      <c r="C135" s="29"/>
      <c r="D135" s="215" t="str">
        <f t="shared" si="80"/>
        <v>Ei arvioitu</v>
      </c>
      <c r="E135" s="215"/>
      <c r="F135" s="215"/>
      <c r="G135" s="215"/>
      <c r="H135" s="215"/>
      <c r="I135" s="216"/>
      <c r="J135" s="216"/>
      <c r="K135" s="216"/>
      <c r="L135" s="216"/>
      <c r="M135" s="216"/>
      <c r="N135" s="216"/>
      <c r="O135" s="216"/>
      <c r="P135" s="216"/>
      <c r="Q135" s="216"/>
      <c r="R135" s="216"/>
      <c r="S135" s="216"/>
      <c r="T135" s="216"/>
      <c r="U135" s="216"/>
      <c r="V135" s="216"/>
      <c r="W135" s="216"/>
      <c r="X135" s="216"/>
      <c r="Y135" s="216"/>
      <c r="Z135" s="217"/>
      <c r="AA135" s="7"/>
      <c r="AD135" s="340" t="s">
        <v>166</v>
      </c>
      <c r="AE135" s="340"/>
      <c r="AF135" s="340"/>
      <c r="AG135" s="340"/>
      <c r="AH135" s="340"/>
      <c r="AI135" s="340"/>
      <c r="AJ135" s="340"/>
      <c r="AK135" s="340"/>
      <c r="AL135" s="340"/>
      <c r="AM135" s="340"/>
      <c r="AN135" s="340"/>
      <c r="AO135" s="340"/>
      <c r="AR135" s="2"/>
      <c r="AS135" s="16"/>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2"/>
      <c r="CY135" s="87"/>
      <c r="CZ135" s="87"/>
      <c r="DA135" s="87"/>
      <c r="DB135" s="87"/>
      <c r="DC135" s="87"/>
      <c r="DD135" s="87"/>
      <c r="DE135" s="87"/>
      <c r="DF135" s="87"/>
      <c r="DG135" s="87"/>
      <c r="DH135" s="87"/>
      <c r="DI135" s="87"/>
      <c r="DJ135" s="87"/>
      <c r="DK135" s="87"/>
      <c r="DL135" s="87"/>
      <c r="DM135" s="87"/>
      <c r="DN135" s="87"/>
      <c r="DO135" s="87"/>
      <c r="DP135" s="87"/>
      <c r="DQ135" s="87"/>
      <c r="DR135" s="87"/>
    </row>
    <row r="136" spans="2:122" ht="15" customHeight="1" thickBot="1" x14ac:dyDescent="0.3">
      <c r="B136" s="1"/>
      <c r="C136" s="29"/>
      <c r="D136" s="215" t="str">
        <f t="shared" si="80"/>
        <v>Ei arvioitu</v>
      </c>
      <c r="E136" s="215"/>
      <c r="F136" s="215"/>
      <c r="G136" s="215"/>
      <c r="H136" s="215"/>
      <c r="I136" s="216"/>
      <c r="J136" s="216"/>
      <c r="K136" s="216"/>
      <c r="L136" s="216"/>
      <c r="M136" s="216"/>
      <c r="N136" s="216"/>
      <c r="O136" s="216"/>
      <c r="P136" s="216"/>
      <c r="Q136" s="216"/>
      <c r="R136" s="216"/>
      <c r="S136" s="216"/>
      <c r="T136" s="216"/>
      <c r="U136" s="216"/>
      <c r="V136" s="216"/>
      <c r="W136" s="216"/>
      <c r="X136" s="216"/>
      <c r="Y136" s="216"/>
      <c r="Z136" s="217"/>
      <c r="AA136" s="7"/>
      <c r="AD136" s="340"/>
      <c r="AE136" s="340"/>
      <c r="AF136" s="340"/>
      <c r="AG136" s="340"/>
      <c r="AH136" s="340"/>
      <c r="AI136" s="340"/>
      <c r="AJ136" s="340"/>
      <c r="AK136" s="340"/>
      <c r="AL136" s="340"/>
      <c r="AM136" s="340"/>
      <c r="AN136" s="340"/>
      <c r="AO136" s="340"/>
      <c r="AR136" s="4"/>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6"/>
      <c r="CY136" s="87"/>
      <c r="CZ136" s="87"/>
      <c r="DA136" s="87"/>
      <c r="DB136" s="87"/>
      <c r="DC136" s="87"/>
      <c r="DD136" s="87"/>
      <c r="DE136" s="87"/>
      <c r="DF136" s="87"/>
      <c r="DG136" s="87"/>
      <c r="DH136" s="87"/>
      <c r="DI136" s="87"/>
      <c r="DJ136" s="87"/>
      <c r="DK136" s="87"/>
      <c r="DL136" s="87"/>
      <c r="DM136" s="87"/>
      <c r="DN136" s="87"/>
      <c r="DO136" s="87"/>
      <c r="DP136" s="87"/>
      <c r="DQ136" s="87"/>
      <c r="DR136" s="87"/>
    </row>
    <row r="137" spans="2:122" ht="15" customHeight="1" x14ac:dyDescent="0.35">
      <c r="B137" s="1"/>
      <c r="C137" s="29"/>
      <c r="D137" s="215" t="str">
        <f t="shared" si="80"/>
        <v>Ei arvioitu</v>
      </c>
      <c r="E137" s="215"/>
      <c r="F137" s="215"/>
      <c r="G137" s="215"/>
      <c r="H137" s="215"/>
      <c r="I137" s="216"/>
      <c r="J137" s="216"/>
      <c r="K137" s="216"/>
      <c r="L137" s="216"/>
      <c r="M137" s="216"/>
      <c r="N137" s="216"/>
      <c r="O137" s="216"/>
      <c r="P137" s="216"/>
      <c r="Q137" s="216"/>
      <c r="R137" s="216"/>
      <c r="S137" s="216"/>
      <c r="T137" s="216"/>
      <c r="U137" s="216"/>
      <c r="V137" s="216"/>
      <c r="W137" s="216"/>
      <c r="X137" s="216"/>
      <c r="Y137" s="216"/>
      <c r="Z137" s="217"/>
      <c r="AA137" s="7"/>
      <c r="AD137" s="340"/>
      <c r="AE137" s="340"/>
      <c r="AF137" s="340"/>
      <c r="AG137" s="340"/>
      <c r="AH137" s="340"/>
      <c r="AI137" s="340"/>
      <c r="AJ137" s="340"/>
      <c r="AK137" s="340"/>
      <c r="AL137" s="340"/>
      <c r="AM137" s="340"/>
      <c r="AN137" s="340"/>
      <c r="AO137" s="340"/>
      <c r="AR137" s="1"/>
      <c r="AS137" s="9" t="str">
        <f>C112</f>
        <v>5. Keskeiset riippuvuudet</v>
      </c>
      <c r="AT137" s="42"/>
      <c r="AU137" s="42"/>
      <c r="AV137" s="42"/>
      <c r="AW137" s="42"/>
      <c r="AX137" s="42"/>
      <c r="AY137" s="42"/>
      <c r="AZ137" s="42"/>
      <c r="BA137" s="42"/>
      <c r="BB137" s="42"/>
      <c r="BC137" s="42"/>
      <c r="BD137" s="42"/>
      <c r="BE137" s="224" t="str">
        <f>O112</f>
        <v>Käytettävissä olevat vaihtoehdot (tässä ensisijaisesti vaihtoehdot 3-5):</v>
      </c>
      <c r="BF137" s="225"/>
      <c r="BG137" s="225"/>
      <c r="BH137" s="225"/>
      <c r="BI137" s="225"/>
      <c r="BJ137" s="225"/>
      <c r="BK137" s="225"/>
      <c r="BL137" s="225"/>
      <c r="BM137" s="225"/>
      <c r="BN137" s="225"/>
      <c r="BO137" s="225"/>
      <c r="BP137" s="226"/>
      <c r="BQ137" s="7"/>
      <c r="CY137" s="87"/>
      <c r="CZ137" s="87"/>
      <c r="DA137" s="87"/>
      <c r="DB137" s="87"/>
      <c r="DC137" s="87"/>
      <c r="DD137" s="87"/>
      <c r="DE137" s="87"/>
      <c r="DF137" s="87"/>
      <c r="DG137" s="87"/>
      <c r="DH137" s="87"/>
      <c r="DI137" s="87"/>
      <c r="DJ137" s="87"/>
      <c r="DK137" s="87"/>
      <c r="DL137" s="87"/>
      <c r="DM137" s="87"/>
      <c r="DN137" s="87"/>
      <c r="DO137" s="87"/>
      <c r="DP137" s="87"/>
      <c r="DQ137" s="87"/>
      <c r="DR137" s="87"/>
    </row>
    <row r="138" spans="2:122" ht="15" customHeight="1" thickBot="1" x14ac:dyDescent="0.3">
      <c r="B138" s="1"/>
      <c r="C138" s="29"/>
      <c r="D138" s="215" t="str">
        <f t="shared" si="80"/>
        <v>Ei arvioitu</v>
      </c>
      <c r="E138" s="215"/>
      <c r="F138" s="215"/>
      <c r="G138" s="215"/>
      <c r="H138" s="215"/>
      <c r="I138" s="216"/>
      <c r="J138" s="216"/>
      <c r="K138" s="216"/>
      <c r="L138" s="216"/>
      <c r="M138" s="216"/>
      <c r="N138" s="216"/>
      <c r="O138" s="216"/>
      <c r="P138" s="216"/>
      <c r="Q138" s="216"/>
      <c r="R138" s="216"/>
      <c r="S138" s="216"/>
      <c r="T138" s="216"/>
      <c r="U138" s="216"/>
      <c r="V138" s="216"/>
      <c r="W138" s="216"/>
      <c r="X138" s="216"/>
      <c r="Y138" s="216"/>
      <c r="Z138" s="217"/>
      <c r="AA138" s="7"/>
      <c r="AD138" s="341" t="s">
        <v>166</v>
      </c>
      <c r="AE138" s="341"/>
      <c r="AF138" s="341"/>
      <c r="AG138" s="341"/>
      <c r="AH138" s="341"/>
      <c r="AI138" s="341"/>
      <c r="AJ138" s="341"/>
      <c r="AK138" s="341"/>
      <c r="AL138" s="341"/>
      <c r="AM138" s="341"/>
      <c r="AN138" s="341"/>
      <c r="AO138" s="341"/>
      <c r="AR138" s="1"/>
      <c r="AS138" s="42"/>
      <c r="AT138" s="42"/>
      <c r="AU138" s="42"/>
      <c r="AV138" s="42"/>
      <c r="AW138" s="42"/>
      <c r="AX138" s="42"/>
      <c r="AY138" s="42"/>
      <c r="AZ138" s="42"/>
      <c r="BA138" s="42"/>
      <c r="BB138" s="42"/>
      <c r="BC138" s="42"/>
      <c r="BD138" s="42"/>
      <c r="BE138" s="29">
        <f>O113</f>
        <v>5</v>
      </c>
      <c r="BF138" s="199" t="str">
        <f>P113</f>
        <v>Elintärkeä</v>
      </c>
      <c r="BG138" s="199"/>
      <c r="BH138" s="199"/>
      <c r="BI138" s="199"/>
      <c r="BJ138" s="199"/>
      <c r="BK138" s="26">
        <f>U113</f>
        <v>2</v>
      </c>
      <c r="BL138" s="199" t="str">
        <f>V113</f>
        <v>Jonkin verran merkitystä</v>
      </c>
      <c r="BM138" s="199"/>
      <c r="BN138" s="199"/>
      <c r="BO138" s="199"/>
      <c r="BP138" s="200"/>
      <c r="BQ138" s="7"/>
      <c r="CY138" s="87"/>
      <c r="CZ138" s="87"/>
      <c r="DA138" s="87"/>
      <c r="DB138" s="87"/>
      <c r="DC138" s="87"/>
      <c r="DD138" s="87"/>
      <c r="DE138" s="87"/>
      <c r="DF138" s="87"/>
      <c r="DG138" s="87"/>
      <c r="DH138" s="87"/>
      <c r="DI138" s="87"/>
      <c r="DJ138" s="87"/>
      <c r="DK138" s="87"/>
      <c r="DL138" s="87"/>
      <c r="DM138" s="87"/>
      <c r="DN138" s="87"/>
      <c r="DO138" s="87"/>
      <c r="DP138" s="87"/>
      <c r="DQ138" s="87"/>
      <c r="DR138" s="87"/>
    </row>
    <row r="139" spans="2:122" ht="15" customHeight="1" thickBot="1" x14ac:dyDescent="0.3">
      <c r="B139" s="1"/>
      <c r="C139" s="203" t="s">
        <v>128</v>
      </c>
      <c r="D139" s="204"/>
      <c r="E139" s="204"/>
      <c r="F139" s="204"/>
      <c r="G139" s="204"/>
      <c r="H139" s="204"/>
      <c r="I139" s="205"/>
      <c r="J139" s="205"/>
      <c r="K139" s="205"/>
      <c r="L139" s="205"/>
      <c r="M139" s="205"/>
      <c r="N139" s="205"/>
      <c r="O139" s="205"/>
      <c r="P139" s="205"/>
      <c r="Q139" s="205"/>
      <c r="R139" s="205"/>
      <c r="S139" s="205"/>
      <c r="T139" s="205"/>
      <c r="U139" s="205"/>
      <c r="V139" s="205"/>
      <c r="W139" s="205"/>
      <c r="X139" s="205"/>
      <c r="Y139" s="205"/>
      <c r="Z139" s="206"/>
      <c r="AA139" s="7"/>
      <c r="AD139" s="341"/>
      <c r="AE139" s="341"/>
      <c r="AF139" s="341"/>
      <c r="AG139" s="341"/>
      <c r="AH139" s="341"/>
      <c r="AI139" s="341"/>
      <c r="AJ139" s="341"/>
      <c r="AK139" s="341"/>
      <c r="AL139" s="341"/>
      <c r="AM139" s="341"/>
      <c r="AN139" s="341"/>
      <c r="AO139" s="341"/>
      <c r="AR139" s="1"/>
      <c r="AS139" s="169" t="str">
        <f>C114</f>
        <v>Tässä kohdassa luetellaan tärkeimmät riippuvuudet.</v>
      </c>
      <c r="AT139" s="170"/>
      <c r="AU139" s="170"/>
      <c r="AV139" s="170"/>
      <c r="AW139" s="170"/>
      <c r="AX139" s="170"/>
      <c r="AY139" s="170"/>
      <c r="AZ139" s="170"/>
      <c r="BA139" s="170"/>
      <c r="BB139" s="171"/>
      <c r="BC139" s="42"/>
      <c r="BD139" s="42"/>
      <c r="BE139" s="29">
        <f>O114</f>
        <v>4</v>
      </c>
      <c r="BF139" s="199" t="str">
        <f>P114</f>
        <v>Erittäin tärkeä</v>
      </c>
      <c r="BG139" s="199"/>
      <c r="BH139" s="199"/>
      <c r="BI139" s="199"/>
      <c r="BJ139" s="199"/>
      <c r="BK139" s="26">
        <f t="shared" ref="BK139:BK140" si="81">U114</f>
        <v>1</v>
      </c>
      <c r="BL139" s="199" t="str">
        <f>V114</f>
        <v>Vähäinen merkitys</v>
      </c>
      <c r="BM139" s="199"/>
      <c r="BN139" s="199"/>
      <c r="BO139" s="199"/>
      <c r="BP139" s="200"/>
      <c r="BQ139" s="7"/>
      <c r="CY139" s="87"/>
      <c r="CZ139" s="87"/>
      <c r="DA139" s="87"/>
      <c r="DB139" s="87"/>
      <c r="DC139" s="87"/>
      <c r="DD139" s="87"/>
      <c r="DE139" s="87"/>
      <c r="DF139" s="87"/>
      <c r="DG139" s="87"/>
      <c r="DH139" s="87"/>
      <c r="DI139" s="87"/>
      <c r="DJ139" s="87"/>
      <c r="DK139" s="87"/>
      <c r="DL139" s="87"/>
      <c r="DM139" s="87"/>
      <c r="DN139" s="87"/>
      <c r="DO139" s="87"/>
      <c r="DP139" s="87"/>
      <c r="DQ139" s="87"/>
      <c r="DR139" s="87"/>
    </row>
    <row r="140" spans="2:122" ht="15" customHeight="1" thickBot="1" x14ac:dyDescent="0.3">
      <c r="B140" s="2"/>
      <c r="C140" s="16"/>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2"/>
      <c r="AD140" s="341"/>
      <c r="AE140" s="341"/>
      <c r="AF140" s="341"/>
      <c r="AG140" s="341"/>
      <c r="AH140" s="341"/>
      <c r="AI140" s="341"/>
      <c r="AJ140" s="341"/>
      <c r="AK140" s="341"/>
      <c r="AL140" s="341"/>
      <c r="AM140" s="341"/>
      <c r="AN140" s="341"/>
      <c r="AO140" s="341"/>
      <c r="AR140" s="1"/>
      <c r="AS140" s="42"/>
      <c r="AT140" s="42"/>
      <c r="AU140" s="42"/>
      <c r="AV140" s="42"/>
      <c r="AW140" s="42"/>
      <c r="AX140" s="42"/>
      <c r="AY140" s="42"/>
      <c r="AZ140" s="42"/>
      <c r="BA140" s="42"/>
      <c r="BB140" s="42"/>
      <c r="BC140" s="42"/>
      <c r="BD140" s="42"/>
      <c r="BE140" s="30">
        <f>O115</f>
        <v>3</v>
      </c>
      <c r="BF140" s="201" t="str">
        <f>P115</f>
        <v>Tärkeä</v>
      </c>
      <c r="BG140" s="201"/>
      <c r="BH140" s="201"/>
      <c r="BI140" s="201"/>
      <c r="BJ140" s="201"/>
      <c r="BK140" s="28">
        <f t="shared" si="81"/>
        <v>0</v>
      </c>
      <c r="BL140" s="201" t="str">
        <f>V115</f>
        <v>Vähäinen merkitys</v>
      </c>
      <c r="BM140" s="201"/>
      <c r="BN140" s="201"/>
      <c r="BO140" s="201"/>
      <c r="BP140" s="202"/>
      <c r="BQ140" s="7"/>
      <c r="CY140" s="87"/>
      <c r="CZ140" s="87"/>
      <c r="DA140" s="87"/>
      <c r="DB140" s="87"/>
      <c r="DC140" s="87"/>
      <c r="DD140" s="87"/>
      <c r="DE140" s="87"/>
      <c r="DF140" s="87"/>
      <c r="DG140" s="87"/>
      <c r="DH140" s="87"/>
      <c r="DI140" s="87"/>
      <c r="DJ140" s="87"/>
      <c r="DK140" s="87"/>
      <c r="DL140" s="87"/>
      <c r="DM140" s="87"/>
      <c r="DN140" s="87"/>
      <c r="DO140" s="87"/>
      <c r="DP140" s="87"/>
      <c r="DQ140" s="87"/>
      <c r="DR140" s="87"/>
    </row>
    <row r="141" spans="2:122" ht="15" customHeight="1" thickBot="1" x14ac:dyDescent="0.35">
      <c r="B141" s="4"/>
      <c r="C141" s="18"/>
      <c r="D141" s="5"/>
      <c r="E141" s="5"/>
      <c r="F141" s="5"/>
      <c r="G141" s="5"/>
      <c r="H141" s="5"/>
      <c r="I141" s="5"/>
      <c r="J141" s="5"/>
      <c r="K141" s="5"/>
      <c r="L141" s="5"/>
      <c r="M141" s="5"/>
      <c r="N141" s="5"/>
      <c r="O141" s="5"/>
      <c r="P141" s="5"/>
      <c r="Q141" s="5"/>
      <c r="R141" s="5"/>
      <c r="S141" s="5"/>
      <c r="T141" s="5"/>
      <c r="U141" s="5"/>
      <c r="V141" s="5"/>
      <c r="W141" s="5"/>
      <c r="X141" s="5"/>
      <c r="Y141" s="5"/>
      <c r="Z141" s="5"/>
      <c r="AA141" s="6"/>
      <c r="AD141" s="342" t="s">
        <v>166</v>
      </c>
      <c r="AE141" s="342"/>
      <c r="AF141" s="342"/>
      <c r="AG141" s="342"/>
      <c r="AH141" s="342"/>
      <c r="AI141" s="342"/>
      <c r="AJ141" s="342"/>
      <c r="AK141" s="342"/>
      <c r="AL141" s="342"/>
      <c r="AM141" s="342"/>
      <c r="AN141" s="342"/>
      <c r="AO141" s="342"/>
      <c r="AR141" s="1"/>
      <c r="AS141" s="169" t="str">
        <f>C116</f>
        <v>Arviointikohteen toiminta riippuu seuraavista:</v>
      </c>
      <c r="AT141" s="170"/>
      <c r="AU141" s="170"/>
      <c r="AV141" s="170"/>
      <c r="AW141" s="170"/>
      <c r="AX141" s="170"/>
      <c r="AY141" s="170"/>
      <c r="AZ141" s="170"/>
      <c r="BA141" s="170"/>
      <c r="BB141" s="171"/>
      <c r="BC141" s="42"/>
      <c r="BD141" s="42"/>
      <c r="BE141" s="14" t="str">
        <f>O116</f>
        <v>Huom! Luokkiin 1-2 kuuluvat jätetään pääsääntöisesti listaamatta.</v>
      </c>
      <c r="BF141" s="42"/>
      <c r="BG141" s="42"/>
      <c r="BH141" s="42"/>
      <c r="BI141" s="42"/>
      <c r="BJ141" s="42"/>
      <c r="BK141" s="42"/>
      <c r="BL141" s="42"/>
      <c r="BM141" s="42"/>
      <c r="BN141" s="42"/>
      <c r="BO141" s="42"/>
      <c r="BP141" s="42"/>
      <c r="BQ141" s="7"/>
      <c r="CY141" s="87"/>
      <c r="CZ141" s="87"/>
      <c r="DA141" s="87"/>
      <c r="DB141" s="87"/>
      <c r="DC141" s="87"/>
      <c r="DD141" s="87"/>
      <c r="DE141" s="87"/>
      <c r="DF141" s="87"/>
      <c r="DG141" s="87"/>
      <c r="DH141" s="87"/>
      <c r="DI141" s="87"/>
      <c r="DJ141" s="87"/>
      <c r="DK141" s="87"/>
      <c r="DL141" s="87"/>
      <c r="DM141" s="87"/>
      <c r="DN141" s="87"/>
      <c r="DO141" s="87"/>
      <c r="DP141" s="87"/>
      <c r="DQ141" s="87"/>
      <c r="DR141" s="87"/>
    </row>
    <row r="142" spans="2:122" ht="15" customHeight="1" thickBot="1" x14ac:dyDescent="0.4">
      <c r="B142" s="1"/>
      <c r="C142" s="9" t="s">
        <v>142</v>
      </c>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7"/>
      <c r="AD142" s="342"/>
      <c r="AE142" s="342"/>
      <c r="AF142" s="342"/>
      <c r="AG142" s="342"/>
      <c r="AH142" s="342"/>
      <c r="AI142" s="342"/>
      <c r="AJ142" s="342"/>
      <c r="AK142" s="342"/>
      <c r="AL142" s="342"/>
      <c r="AM142" s="342"/>
      <c r="AN142" s="342"/>
      <c r="AO142" s="342"/>
      <c r="AR142" s="1"/>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7"/>
      <c r="CY142" s="87"/>
      <c r="CZ142" s="87"/>
      <c r="DA142" s="87"/>
      <c r="DB142" s="87"/>
      <c r="DC142" s="87"/>
      <c r="DD142" s="87"/>
      <c r="DE142" s="87"/>
      <c r="DF142" s="87"/>
      <c r="DG142" s="87"/>
      <c r="DH142" s="87"/>
      <c r="DI142" s="87"/>
      <c r="DJ142" s="87"/>
      <c r="DK142" s="87"/>
      <c r="DL142" s="87"/>
      <c r="DM142" s="87"/>
      <c r="DN142" s="87"/>
      <c r="DO142" s="87"/>
      <c r="DP142" s="87"/>
      <c r="DQ142" s="87"/>
      <c r="DR142" s="87"/>
    </row>
    <row r="143" spans="2:122" ht="15" customHeight="1" thickBot="1" x14ac:dyDescent="0.3">
      <c r="B143" s="1"/>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7"/>
      <c r="AD143" s="342"/>
      <c r="AE143" s="342"/>
      <c r="AF143" s="342"/>
      <c r="AG143" s="342"/>
      <c r="AH143" s="342"/>
      <c r="AI143" s="342"/>
      <c r="AJ143" s="342"/>
      <c r="AK143" s="342"/>
      <c r="AL143" s="342"/>
      <c r="AM143" s="342"/>
      <c r="AN143" s="342"/>
      <c r="AO143" s="342"/>
      <c r="AR143" s="1"/>
      <c r="AS143" s="194" t="str">
        <f>C118</f>
        <v>Riippuvuuden tärkeys:</v>
      </c>
      <c r="AT143" s="195"/>
      <c r="AU143" s="195"/>
      <c r="AV143" s="195"/>
      <c r="AW143" s="195"/>
      <c r="AX143" s="195"/>
      <c r="AY143" s="218" t="str">
        <f>I118</f>
        <v>Palvelu/järjestelmä:</v>
      </c>
      <c r="AZ143" s="218"/>
      <c r="BA143" s="218"/>
      <c r="BB143" s="218"/>
      <c r="BC143" s="218" t="str">
        <f>M118</f>
        <v>Vastuuorganisaatio:</v>
      </c>
      <c r="BD143" s="218"/>
      <c r="BE143" s="218"/>
      <c r="BF143" s="218"/>
      <c r="BG143" s="218" t="str">
        <f>Q118</f>
        <v>Riippuvuus:</v>
      </c>
      <c r="BH143" s="218"/>
      <c r="BI143" s="218"/>
      <c r="BJ143" s="218"/>
      <c r="BK143" s="218" t="str">
        <f>U118</f>
        <v>Lisätietoja</v>
      </c>
      <c r="BL143" s="218"/>
      <c r="BM143" s="218"/>
      <c r="BN143" s="218"/>
      <c r="BO143" s="218"/>
      <c r="BP143" s="219"/>
      <c r="BQ143" s="7"/>
      <c r="CY143" s="87"/>
      <c r="CZ143" s="87"/>
      <c r="DA143" s="87"/>
      <c r="DB143" s="87"/>
      <c r="DC143" s="87"/>
      <c r="DD143" s="87"/>
      <c r="DE143" s="87"/>
      <c r="DF143" s="87"/>
      <c r="DG143" s="87"/>
      <c r="DH143" s="87"/>
      <c r="DI143" s="87"/>
      <c r="DJ143" s="87"/>
      <c r="DK143" s="87"/>
      <c r="DL143" s="87"/>
      <c r="DM143" s="87"/>
      <c r="DN143" s="87"/>
      <c r="DO143" s="87"/>
      <c r="DP143" s="87"/>
      <c r="DQ143" s="87"/>
      <c r="DR143" s="87"/>
    </row>
    <row r="144" spans="2:122" ht="15" customHeight="1" thickBot="1" x14ac:dyDescent="0.3">
      <c r="B144" s="1"/>
      <c r="C144" s="207" t="s">
        <v>190</v>
      </c>
      <c r="D144" s="208"/>
      <c r="E144" s="208"/>
      <c r="F144" s="208"/>
      <c r="G144" s="208"/>
      <c r="H144" s="208"/>
      <c r="I144" s="208"/>
      <c r="J144" s="208"/>
      <c r="K144" s="208"/>
      <c r="L144" s="208"/>
      <c r="M144" s="209"/>
      <c r="N144" s="42"/>
      <c r="O144" s="184" t="s">
        <v>127</v>
      </c>
      <c r="P144" s="185"/>
      <c r="Q144" s="185"/>
      <c r="R144" s="185"/>
      <c r="S144" s="185"/>
      <c r="T144" s="185"/>
      <c r="U144" s="185"/>
      <c r="V144" s="185"/>
      <c r="W144" s="185"/>
      <c r="X144" s="185"/>
      <c r="Y144" s="185"/>
      <c r="Z144" s="186"/>
      <c r="AA144" s="7"/>
      <c r="AD144" s="343" t="s">
        <v>166</v>
      </c>
      <c r="AE144" s="343"/>
      <c r="AF144" s="343"/>
      <c r="AG144" s="343"/>
      <c r="AH144" s="343"/>
      <c r="AI144" s="343"/>
      <c r="AJ144" s="343"/>
      <c r="AK144" s="343"/>
      <c r="AL144" s="343"/>
      <c r="AM144" s="343"/>
      <c r="AN144" s="343"/>
      <c r="AO144" s="343"/>
      <c r="AR144" s="1"/>
      <c r="AS144" s="29">
        <f>C119</f>
        <v>0</v>
      </c>
      <c r="AT144" s="215" t="str">
        <f>D119</f>
        <v>Ei arvioitu</v>
      </c>
      <c r="AU144" s="215"/>
      <c r="AV144" s="215"/>
      <c r="AW144" s="215"/>
      <c r="AX144" s="215"/>
      <c r="AY144" s="216">
        <f>I119</f>
        <v>0</v>
      </c>
      <c r="AZ144" s="216"/>
      <c r="BA144" s="216"/>
      <c r="BB144" s="216"/>
      <c r="BC144" s="216">
        <f>M119</f>
        <v>0</v>
      </c>
      <c r="BD144" s="216"/>
      <c r="BE144" s="216"/>
      <c r="BF144" s="216"/>
      <c r="BG144" s="216">
        <f>Q119</f>
        <v>0</v>
      </c>
      <c r="BH144" s="216"/>
      <c r="BI144" s="216"/>
      <c r="BJ144" s="216"/>
      <c r="BK144" s="216">
        <f>U119</f>
        <v>0</v>
      </c>
      <c r="BL144" s="216"/>
      <c r="BM144" s="216"/>
      <c r="BN144" s="216"/>
      <c r="BO144" s="216"/>
      <c r="BP144" s="217"/>
      <c r="BQ144" s="7"/>
      <c r="CY144" s="87"/>
      <c r="CZ144" s="87"/>
      <c r="DA144" s="87"/>
      <c r="DB144" s="87"/>
      <c r="DC144" s="87"/>
      <c r="DD144" s="87"/>
      <c r="DE144" s="87"/>
      <c r="DF144" s="87"/>
      <c r="DG144" s="87"/>
      <c r="DH144" s="87"/>
      <c r="DI144" s="87"/>
      <c r="DJ144" s="87"/>
      <c r="DK144" s="87"/>
      <c r="DL144" s="87"/>
      <c r="DM144" s="87"/>
      <c r="DN144" s="87"/>
      <c r="DO144" s="87"/>
      <c r="DP144" s="87"/>
      <c r="DQ144" s="87"/>
      <c r="DR144" s="87"/>
    </row>
    <row r="145" spans="2:122" ht="15" customHeight="1" x14ac:dyDescent="0.25">
      <c r="B145" s="1"/>
      <c r="C145" s="210" t="s">
        <v>198</v>
      </c>
      <c r="D145" s="210"/>
      <c r="E145" s="210"/>
      <c r="F145" s="210"/>
      <c r="G145" s="210"/>
      <c r="H145" s="210"/>
      <c r="I145" s="210"/>
      <c r="J145" s="210"/>
      <c r="K145" s="72"/>
      <c r="L145" s="212" t="str">
        <f>IF(K145=0,"Ei arvioitu",IF(K145=1,"Kyllä",IF(K145=2,"Ei","Täytä 1 tai 2")))</f>
        <v>Ei arvioitu</v>
      </c>
      <c r="M145" s="212"/>
      <c r="N145" s="42"/>
      <c r="O145" s="72">
        <v>1</v>
      </c>
      <c r="P145" s="212" t="s">
        <v>191</v>
      </c>
      <c r="Q145" s="212"/>
      <c r="R145" s="213" t="s">
        <v>193</v>
      </c>
      <c r="S145" s="214"/>
      <c r="T145" s="214"/>
      <c r="U145" s="214"/>
      <c r="V145" s="214"/>
      <c r="W145" s="214"/>
      <c r="X145" s="214"/>
      <c r="Y145" s="214"/>
      <c r="Z145" s="214"/>
      <c r="AA145" s="7"/>
      <c r="AD145" s="343"/>
      <c r="AE145" s="343"/>
      <c r="AF145" s="343"/>
      <c r="AG145" s="343"/>
      <c r="AH145" s="343"/>
      <c r="AI145" s="343"/>
      <c r="AJ145" s="343"/>
      <c r="AK145" s="343"/>
      <c r="AL145" s="343"/>
      <c r="AM145" s="343"/>
      <c r="AN145" s="343"/>
      <c r="AO145" s="343"/>
      <c r="AR145" s="1"/>
      <c r="AS145" s="29">
        <f t="shared" ref="AS145:AS153" si="82">C120</f>
        <v>0</v>
      </c>
      <c r="AT145" s="215" t="str">
        <f t="shared" ref="AT145:AT153" si="83">D120</f>
        <v>Ei arvioitu</v>
      </c>
      <c r="AU145" s="215"/>
      <c r="AV145" s="215"/>
      <c r="AW145" s="215"/>
      <c r="AX145" s="215"/>
      <c r="AY145" s="216">
        <f t="shared" ref="AY145:AY153" si="84">I120</f>
        <v>0</v>
      </c>
      <c r="AZ145" s="216"/>
      <c r="BA145" s="216"/>
      <c r="BB145" s="216"/>
      <c r="BC145" s="216">
        <f t="shared" ref="BC145:BC153" si="85">M120</f>
        <v>0</v>
      </c>
      <c r="BD145" s="216"/>
      <c r="BE145" s="216"/>
      <c r="BF145" s="216"/>
      <c r="BG145" s="216">
        <f t="shared" ref="BG145:BG153" si="86">Q120</f>
        <v>0</v>
      </c>
      <c r="BH145" s="216"/>
      <c r="BI145" s="216"/>
      <c r="BJ145" s="216"/>
      <c r="BK145" s="216">
        <f t="shared" ref="BK145:BK153" si="87">U120</f>
        <v>0</v>
      </c>
      <c r="BL145" s="216"/>
      <c r="BM145" s="216"/>
      <c r="BN145" s="216"/>
      <c r="BO145" s="216"/>
      <c r="BP145" s="217"/>
      <c r="BQ145" s="7"/>
      <c r="CY145" s="87"/>
      <c r="CZ145" s="87"/>
      <c r="DA145" s="87"/>
      <c r="DB145" s="87"/>
      <c r="DC145" s="87"/>
      <c r="DD145" s="87"/>
      <c r="DE145" s="87"/>
      <c r="DF145" s="87"/>
      <c r="DG145" s="87"/>
      <c r="DH145" s="87"/>
      <c r="DI145" s="87"/>
      <c r="DJ145" s="87"/>
      <c r="DK145" s="87"/>
      <c r="DL145" s="87"/>
      <c r="DM145" s="87"/>
      <c r="DN145" s="87"/>
      <c r="DO145" s="87"/>
      <c r="DP145" s="87"/>
      <c r="DQ145" s="87"/>
      <c r="DR145" s="87"/>
    </row>
    <row r="146" spans="2:122" ht="15" customHeight="1" x14ac:dyDescent="0.25">
      <c r="B146" s="1"/>
      <c r="C146" s="211"/>
      <c r="D146" s="211"/>
      <c r="E146" s="211"/>
      <c r="F146" s="211"/>
      <c r="G146" s="211"/>
      <c r="H146" s="211"/>
      <c r="I146" s="211"/>
      <c r="J146" s="211"/>
      <c r="K146" s="42"/>
      <c r="L146" s="42"/>
      <c r="M146" s="42"/>
      <c r="N146" s="76"/>
      <c r="O146" s="26">
        <v>2</v>
      </c>
      <c r="P146" s="160" t="s">
        <v>192</v>
      </c>
      <c r="Q146" s="160"/>
      <c r="R146" s="213"/>
      <c r="S146" s="214"/>
      <c r="T146" s="214"/>
      <c r="U146" s="214"/>
      <c r="V146" s="214"/>
      <c r="W146" s="214"/>
      <c r="X146" s="214"/>
      <c r="Y146" s="214"/>
      <c r="Z146" s="214"/>
      <c r="AA146" s="7"/>
      <c r="AD146" s="343"/>
      <c r="AE146" s="343"/>
      <c r="AF146" s="343"/>
      <c r="AG146" s="343"/>
      <c r="AH146" s="343"/>
      <c r="AI146" s="343"/>
      <c r="AJ146" s="343"/>
      <c r="AK146" s="343"/>
      <c r="AL146" s="343"/>
      <c r="AM146" s="343"/>
      <c r="AN146" s="343"/>
      <c r="AO146" s="343"/>
      <c r="AR146" s="1"/>
      <c r="AS146" s="29">
        <f t="shared" si="82"/>
        <v>0</v>
      </c>
      <c r="AT146" s="215" t="str">
        <f t="shared" si="83"/>
        <v>Ei arvioitu</v>
      </c>
      <c r="AU146" s="215"/>
      <c r="AV146" s="215"/>
      <c r="AW146" s="215"/>
      <c r="AX146" s="215"/>
      <c r="AY146" s="216">
        <f t="shared" si="84"/>
        <v>0</v>
      </c>
      <c r="AZ146" s="216"/>
      <c r="BA146" s="216"/>
      <c r="BB146" s="216"/>
      <c r="BC146" s="216">
        <f t="shared" si="85"/>
        <v>0</v>
      </c>
      <c r="BD146" s="216"/>
      <c r="BE146" s="216"/>
      <c r="BF146" s="216"/>
      <c r="BG146" s="216">
        <f t="shared" si="86"/>
        <v>0</v>
      </c>
      <c r="BH146" s="216"/>
      <c r="BI146" s="216"/>
      <c r="BJ146" s="216"/>
      <c r="BK146" s="216">
        <f t="shared" si="87"/>
        <v>0</v>
      </c>
      <c r="BL146" s="216"/>
      <c r="BM146" s="216"/>
      <c r="BN146" s="216"/>
      <c r="BO146" s="216"/>
      <c r="BP146" s="217"/>
      <c r="BQ146" s="7"/>
      <c r="CY146" s="87"/>
      <c r="CZ146" s="87"/>
      <c r="DA146" s="87"/>
      <c r="DB146" s="87"/>
      <c r="DC146" s="87"/>
      <c r="DD146" s="87"/>
      <c r="DE146" s="87"/>
      <c r="DF146" s="87"/>
      <c r="DG146" s="87"/>
      <c r="DH146" s="87"/>
      <c r="DI146" s="87"/>
      <c r="DJ146" s="87"/>
      <c r="DK146" s="87"/>
      <c r="DL146" s="87"/>
      <c r="DM146" s="87"/>
      <c r="DN146" s="87"/>
      <c r="DO146" s="87"/>
      <c r="DP146" s="87"/>
      <c r="DQ146" s="87"/>
      <c r="DR146" s="87"/>
    </row>
    <row r="147" spans="2:122" ht="15" customHeight="1" x14ac:dyDescent="0.25">
      <c r="B147" s="1"/>
      <c r="C147" s="211" t="s">
        <v>185</v>
      </c>
      <c r="D147" s="211"/>
      <c r="E147" s="211"/>
      <c r="F147" s="211"/>
      <c r="G147" s="211"/>
      <c r="H147" s="211"/>
      <c r="I147" s="211"/>
      <c r="J147" s="211"/>
      <c r="K147" s="26"/>
      <c r="L147" s="160" t="str">
        <f>IF(K147=0,"Ei arvioitu",IF(K147=1,"Kyllä",IF(K147=2,"Ei","Täytä 1 tai 2")))</f>
        <v>Ei arvioitu</v>
      </c>
      <c r="M147" s="160"/>
      <c r="N147" s="76"/>
      <c r="O147" s="26">
        <v>0</v>
      </c>
      <c r="P147" s="160" t="s">
        <v>101</v>
      </c>
      <c r="Q147" s="160"/>
      <c r="R147" s="213"/>
      <c r="S147" s="214"/>
      <c r="T147" s="214"/>
      <c r="U147" s="214"/>
      <c r="V147" s="214"/>
      <c r="W147" s="214"/>
      <c r="X147" s="214"/>
      <c r="Y147" s="214"/>
      <c r="Z147" s="214"/>
      <c r="AA147" s="7"/>
      <c r="AD147" s="339" t="s">
        <v>166</v>
      </c>
      <c r="AE147" s="339"/>
      <c r="AF147" s="339"/>
      <c r="AG147" s="339"/>
      <c r="AH147" s="339"/>
      <c r="AI147" s="339"/>
      <c r="AJ147" s="339"/>
      <c r="AK147" s="339"/>
      <c r="AL147" s="339"/>
      <c r="AM147" s="339"/>
      <c r="AN147" s="339"/>
      <c r="AO147" s="339"/>
      <c r="AR147" s="1"/>
      <c r="AS147" s="29">
        <f t="shared" si="82"/>
        <v>0</v>
      </c>
      <c r="AT147" s="215" t="str">
        <f t="shared" si="83"/>
        <v>Ei arvioitu</v>
      </c>
      <c r="AU147" s="215"/>
      <c r="AV147" s="215"/>
      <c r="AW147" s="215"/>
      <c r="AX147" s="215"/>
      <c r="AY147" s="216">
        <f t="shared" si="84"/>
        <v>0</v>
      </c>
      <c r="AZ147" s="216"/>
      <c r="BA147" s="216"/>
      <c r="BB147" s="216"/>
      <c r="BC147" s="216">
        <f t="shared" si="85"/>
        <v>0</v>
      </c>
      <c r="BD147" s="216"/>
      <c r="BE147" s="216"/>
      <c r="BF147" s="216"/>
      <c r="BG147" s="216">
        <f t="shared" si="86"/>
        <v>0</v>
      </c>
      <c r="BH147" s="216"/>
      <c r="BI147" s="216"/>
      <c r="BJ147" s="216"/>
      <c r="BK147" s="216">
        <f t="shared" si="87"/>
        <v>0</v>
      </c>
      <c r="BL147" s="216"/>
      <c r="BM147" s="216"/>
      <c r="BN147" s="216"/>
      <c r="BO147" s="216"/>
      <c r="BP147" s="217"/>
      <c r="BQ147" s="7"/>
      <c r="CY147" s="87"/>
      <c r="CZ147" s="87"/>
      <c r="DA147" s="87"/>
      <c r="DB147" s="87"/>
      <c r="DC147" s="87"/>
      <c r="DD147" s="87"/>
      <c r="DE147" s="87"/>
      <c r="DF147" s="87"/>
      <c r="DG147" s="87"/>
      <c r="DH147" s="87"/>
      <c r="DI147" s="87"/>
      <c r="DJ147" s="87"/>
      <c r="DK147" s="87"/>
      <c r="DL147" s="87"/>
      <c r="DM147" s="87"/>
      <c r="DN147" s="87"/>
      <c r="DO147" s="87"/>
      <c r="DP147" s="87"/>
      <c r="DQ147" s="87"/>
      <c r="DR147" s="87"/>
    </row>
    <row r="148" spans="2:122" ht="15" customHeight="1" x14ac:dyDescent="0.25">
      <c r="B148" s="1"/>
      <c r="C148" s="211"/>
      <c r="D148" s="211"/>
      <c r="E148" s="211"/>
      <c r="F148" s="211"/>
      <c r="G148" s="211"/>
      <c r="H148" s="211"/>
      <c r="I148" s="211"/>
      <c r="J148" s="211"/>
      <c r="K148" s="42"/>
      <c r="L148" s="42"/>
      <c r="M148" s="42"/>
      <c r="N148" s="76"/>
      <c r="O148" s="42"/>
      <c r="P148" s="42"/>
      <c r="Q148" s="42"/>
      <c r="R148" s="42"/>
      <c r="S148" s="42"/>
      <c r="T148" s="42"/>
      <c r="U148" s="42"/>
      <c r="V148" s="42"/>
      <c r="W148" s="42"/>
      <c r="X148" s="42"/>
      <c r="Y148" s="42"/>
      <c r="Z148" s="33"/>
      <c r="AA148" s="7"/>
      <c r="AD148" s="339"/>
      <c r="AE148" s="339"/>
      <c r="AF148" s="339"/>
      <c r="AG148" s="339"/>
      <c r="AH148" s="339"/>
      <c r="AI148" s="339"/>
      <c r="AJ148" s="339"/>
      <c r="AK148" s="339"/>
      <c r="AL148" s="339"/>
      <c r="AM148" s="339"/>
      <c r="AN148" s="339"/>
      <c r="AO148" s="339"/>
      <c r="AR148" s="1"/>
      <c r="AS148" s="29">
        <f t="shared" si="82"/>
        <v>0</v>
      </c>
      <c r="AT148" s="215" t="str">
        <f t="shared" si="83"/>
        <v>Ei arvioitu</v>
      </c>
      <c r="AU148" s="215"/>
      <c r="AV148" s="215"/>
      <c r="AW148" s="215"/>
      <c r="AX148" s="215"/>
      <c r="AY148" s="216">
        <f t="shared" si="84"/>
        <v>0</v>
      </c>
      <c r="AZ148" s="216"/>
      <c r="BA148" s="216"/>
      <c r="BB148" s="216"/>
      <c r="BC148" s="216">
        <f t="shared" si="85"/>
        <v>0</v>
      </c>
      <c r="BD148" s="216"/>
      <c r="BE148" s="216"/>
      <c r="BF148" s="216"/>
      <c r="BG148" s="216">
        <f t="shared" si="86"/>
        <v>0</v>
      </c>
      <c r="BH148" s="216"/>
      <c r="BI148" s="216"/>
      <c r="BJ148" s="216"/>
      <c r="BK148" s="216">
        <f t="shared" si="87"/>
        <v>0</v>
      </c>
      <c r="BL148" s="216"/>
      <c r="BM148" s="216"/>
      <c r="BN148" s="216"/>
      <c r="BO148" s="216"/>
      <c r="BP148" s="217"/>
      <c r="BQ148" s="7"/>
      <c r="CY148" s="87"/>
      <c r="CZ148" s="87"/>
      <c r="DA148" s="87"/>
      <c r="DB148" s="87"/>
      <c r="DC148" s="87"/>
      <c r="DD148" s="87"/>
      <c r="DE148" s="87"/>
      <c r="DF148" s="87"/>
      <c r="DG148" s="87"/>
      <c r="DH148" s="87"/>
      <c r="DI148" s="87"/>
      <c r="DJ148" s="87"/>
      <c r="DK148" s="87"/>
      <c r="DL148" s="87"/>
      <c r="DM148" s="87"/>
      <c r="DN148" s="87"/>
      <c r="DO148" s="87"/>
      <c r="DP148" s="87"/>
      <c r="DQ148" s="87"/>
      <c r="DR148" s="87"/>
    </row>
    <row r="149" spans="2:122" ht="15" customHeight="1" x14ac:dyDescent="0.25">
      <c r="B149" s="1"/>
      <c r="C149" s="211" t="s">
        <v>187</v>
      </c>
      <c r="D149" s="211"/>
      <c r="E149" s="211"/>
      <c r="F149" s="211"/>
      <c r="G149" s="211"/>
      <c r="H149" s="211"/>
      <c r="I149" s="211"/>
      <c r="J149" s="211"/>
      <c r="K149" s="26"/>
      <c r="L149" s="160" t="str">
        <f>IF(K149=0,"Ei arvioitu",IF(K149=1,"Kyllä",IF(K149=2,"Ei","Täytä 1 tai 2")))</f>
        <v>Ei arvioitu</v>
      </c>
      <c r="M149" s="160"/>
      <c r="N149" s="76"/>
      <c r="O149" s="42"/>
      <c r="P149" s="42"/>
      <c r="Q149" s="42"/>
      <c r="R149" s="42"/>
      <c r="S149" s="42"/>
      <c r="T149" s="42"/>
      <c r="U149" s="42"/>
      <c r="V149" s="42"/>
      <c r="W149" s="42"/>
      <c r="X149" s="42"/>
      <c r="Y149" s="42"/>
      <c r="Z149" s="33"/>
      <c r="AA149" s="7"/>
      <c r="AD149" s="339"/>
      <c r="AE149" s="339"/>
      <c r="AF149" s="339"/>
      <c r="AG149" s="339"/>
      <c r="AH149" s="339"/>
      <c r="AI149" s="339"/>
      <c r="AJ149" s="339"/>
      <c r="AK149" s="339"/>
      <c r="AL149" s="339"/>
      <c r="AM149" s="339"/>
      <c r="AN149" s="339"/>
      <c r="AO149" s="339"/>
      <c r="AR149" s="1"/>
      <c r="AS149" s="29">
        <f t="shared" si="82"/>
        <v>0</v>
      </c>
      <c r="AT149" s="215" t="str">
        <f t="shared" si="83"/>
        <v>Ei arvioitu</v>
      </c>
      <c r="AU149" s="215"/>
      <c r="AV149" s="215"/>
      <c r="AW149" s="215"/>
      <c r="AX149" s="215"/>
      <c r="AY149" s="216">
        <f t="shared" si="84"/>
        <v>0</v>
      </c>
      <c r="AZ149" s="216"/>
      <c r="BA149" s="216"/>
      <c r="BB149" s="216"/>
      <c r="BC149" s="216">
        <f t="shared" si="85"/>
        <v>0</v>
      </c>
      <c r="BD149" s="216"/>
      <c r="BE149" s="216"/>
      <c r="BF149" s="216"/>
      <c r="BG149" s="216">
        <f t="shared" si="86"/>
        <v>0</v>
      </c>
      <c r="BH149" s="216"/>
      <c r="BI149" s="216"/>
      <c r="BJ149" s="216"/>
      <c r="BK149" s="216">
        <f t="shared" si="87"/>
        <v>0</v>
      </c>
      <c r="BL149" s="216"/>
      <c r="BM149" s="216"/>
      <c r="BN149" s="216"/>
      <c r="BO149" s="216"/>
      <c r="BP149" s="217"/>
      <c r="BQ149" s="7"/>
      <c r="CY149" s="87"/>
      <c r="CZ149" s="87"/>
      <c r="DA149" s="87"/>
      <c r="DB149" s="87"/>
      <c r="DC149" s="87"/>
      <c r="DD149" s="87"/>
      <c r="DE149" s="87"/>
      <c r="DF149" s="87"/>
      <c r="DG149" s="87"/>
      <c r="DH149" s="87"/>
      <c r="DI149" s="87"/>
      <c r="DJ149" s="87"/>
      <c r="DK149" s="87"/>
      <c r="DL149" s="87"/>
      <c r="DM149" s="87"/>
      <c r="DN149" s="87"/>
      <c r="DO149" s="87"/>
      <c r="DP149" s="87"/>
      <c r="DQ149" s="87"/>
      <c r="DR149" s="87"/>
    </row>
    <row r="150" spans="2:122" ht="15" customHeight="1" x14ac:dyDescent="0.25">
      <c r="B150" s="1"/>
      <c r="C150" s="211"/>
      <c r="D150" s="211"/>
      <c r="E150" s="211"/>
      <c r="F150" s="211"/>
      <c r="G150" s="211"/>
      <c r="H150" s="211"/>
      <c r="I150" s="211"/>
      <c r="J150" s="211"/>
      <c r="K150" s="42"/>
      <c r="L150" s="42"/>
      <c r="M150" s="42"/>
      <c r="N150" s="76"/>
      <c r="O150" s="42"/>
      <c r="P150" s="42"/>
      <c r="Q150" s="42"/>
      <c r="R150" s="42"/>
      <c r="S150" s="42"/>
      <c r="T150" s="42"/>
      <c r="U150" s="42"/>
      <c r="V150" s="42"/>
      <c r="W150" s="42"/>
      <c r="X150" s="42"/>
      <c r="Y150" s="42"/>
      <c r="Z150" s="33"/>
      <c r="AA150" s="7"/>
      <c r="AD150" s="340" t="s">
        <v>166</v>
      </c>
      <c r="AE150" s="340"/>
      <c r="AF150" s="340"/>
      <c r="AG150" s="340"/>
      <c r="AH150" s="340"/>
      <c r="AI150" s="340"/>
      <c r="AJ150" s="340"/>
      <c r="AK150" s="340"/>
      <c r="AL150" s="340"/>
      <c r="AM150" s="340"/>
      <c r="AN150" s="340"/>
      <c r="AO150" s="340"/>
      <c r="AR150" s="1"/>
      <c r="AS150" s="29">
        <f t="shared" si="82"/>
        <v>0</v>
      </c>
      <c r="AT150" s="215" t="str">
        <f t="shared" si="83"/>
        <v>Ei arvioitu</v>
      </c>
      <c r="AU150" s="215"/>
      <c r="AV150" s="215"/>
      <c r="AW150" s="215"/>
      <c r="AX150" s="215"/>
      <c r="AY150" s="216">
        <f t="shared" si="84"/>
        <v>0</v>
      </c>
      <c r="AZ150" s="216"/>
      <c r="BA150" s="216"/>
      <c r="BB150" s="216"/>
      <c r="BC150" s="216">
        <f t="shared" si="85"/>
        <v>0</v>
      </c>
      <c r="BD150" s="216"/>
      <c r="BE150" s="216"/>
      <c r="BF150" s="216"/>
      <c r="BG150" s="216">
        <f t="shared" si="86"/>
        <v>0</v>
      </c>
      <c r="BH150" s="216"/>
      <c r="BI150" s="216"/>
      <c r="BJ150" s="216"/>
      <c r="BK150" s="216">
        <f t="shared" si="87"/>
        <v>0</v>
      </c>
      <c r="BL150" s="216"/>
      <c r="BM150" s="216"/>
      <c r="BN150" s="216"/>
      <c r="BO150" s="216"/>
      <c r="BP150" s="217"/>
      <c r="BQ150" s="7"/>
      <c r="CY150" s="87"/>
      <c r="CZ150" s="87"/>
      <c r="DA150" s="87"/>
      <c r="DB150" s="87"/>
      <c r="DC150" s="87"/>
      <c r="DD150" s="87"/>
      <c r="DE150" s="87"/>
      <c r="DF150" s="87"/>
      <c r="DG150" s="87"/>
      <c r="DH150" s="87"/>
      <c r="DI150" s="87"/>
      <c r="DJ150" s="87"/>
      <c r="DK150" s="87"/>
      <c r="DL150" s="87"/>
      <c r="DM150" s="87"/>
      <c r="DN150" s="87"/>
      <c r="DO150" s="87"/>
      <c r="DP150" s="87"/>
      <c r="DQ150" s="87"/>
      <c r="DR150" s="87"/>
    </row>
    <row r="151" spans="2:122" ht="15" customHeight="1" x14ac:dyDescent="0.25">
      <c r="B151" s="1"/>
      <c r="C151" s="211" t="s">
        <v>188</v>
      </c>
      <c r="D151" s="211"/>
      <c r="E151" s="211"/>
      <c r="F151" s="211"/>
      <c r="G151" s="211"/>
      <c r="H151" s="211"/>
      <c r="I151" s="211"/>
      <c r="J151" s="211"/>
      <c r="K151" s="26"/>
      <c r="L151" s="160" t="str">
        <f>IF(K151=0,"Ei arvioitu",IF(K151=1,"Kyllä",IF(K151=2,"Ei","Täytä 1 tai 2")))</f>
        <v>Ei arvioitu</v>
      </c>
      <c r="M151" s="160"/>
      <c r="N151" s="76"/>
      <c r="O151" s="42"/>
      <c r="P151" s="42"/>
      <c r="Q151" s="42"/>
      <c r="R151" s="42"/>
      <c r="S151" s="42"/>
      <c r="T151" s="42"/>
      <c r="U151" s="42"/>
      <c r="V151" s="42"/>
      <c r="W151" s="42"/>
      <c r="X151" s="42"/>
      <c r="Y151" s="42"/>
      <c r="Z151" s="33"/>
      <c r="AA151" s="7"/>
      <c r="AD151" s="340"/>
      <c r="AE151" s="340"/>
      <c r="AF151" s="340"/>
      <c r="AG151" s="340"/>
      <c r="AH151" s="340"/>
      <c r="AI151" s="340"/>
      <c r="AJ151" s="340"/>
      <c r="AK151" s="340"/>
      <c r="AL151" s="340"/>
      <c r="AM151" s="340"/>
      <c r="AN151" s="340"/>
      <c r="AO151" s="340"/>
      <c r="AR151" s="1"/>
      <c r="AS151" s="29">
        <f t="shared" si="82"/>
        <v>0</v>
      </c>
      <c r="AT151" s="215" t="str">
        <f t="shared" si="83"/>
        <v>Ei arvioitu</v>
      </c>
      <c r="AU151" s="215"/>
      <c r="AV151" s="215"/>
      <c r="AW151" s="215"/>
      <c r="AX151" s="215"/>
      <c r="AY151" s="216">
        <f t="shared" si="84"/>
        <v>0</v>
      </c>
      <c r="AZ151" s="216"/>
      <c r="BA151" s="216"/>
      <c r="BB151" s="216"/>
      <c r="BC151" s="216">
        <f t="shared" si="85"/>
        <v>0</v>
      </c>
      <c r="BD151" s="216"/>
      <c r="BE151" s="216"/>
      <c r="BF151" s="216"/>
      <c r="BG151" s="216">
        <f t="shared" si="86"/>
        <v>0</v>
      </c>
      <c r="BH151" s="216"/>
      <c r="BI151" s="216"/>
      <c r="BJ151" s="216"/>
      <c r="BK151" s="216">
        <f t="shared" si="87"/>
        <v>0</v>
      </c>
      <c r="BL151" s="216"/>
      <c r="BM151" s="216"/>
      <c r="BN151" s="216"/>
      <c r="BO151" s="216"/>
      <c r="BP151" s="217"/>
      <c r="BQ151" s="7"/>
      <c r="CY151" s="87"/>
      <c r="CZ151" s="87"/>
      <c r="DA151" s="87"/>
      <c r="DB151" s="87"/>
      <c r="DC151" s="87"/>
      <c r="DD151" s="87"/>
      <c r="DE151" s="87"/>
      <c r="DF151" s="87"/>
      <c r="DG151" s="87"/>
      <c r="DH151" s="87"/>
      <c r="DI151" s="87"/>
      <c r="DJ151" s="87"/>
      <c r="DK151" s="87"/>
      <c r="DL151" s="87"/>
      <c r="DM151" s="87"/>
      <c r="DN151" s="87"/>
      <c r="DO151" s="87"/>
      <c r="DP151" s="87"/>
      <c r="DQ151" s="87"/>
      <c r="DR151" s="87"/>
    </row>
    <row r="152" spans="2:122" ht="15" customHeight="1" x14ac:dyDescent="0.25">
      <c r="B152" s="1"/>
      <c r="C152" s="211"/>
      <c r="D152" s="211"/>
      <c r="E152" s="211"/>
      <c r="F152" s="211"/>
      <c r="G152" s="211"/>
      <c r="H152" s="211"/>
      <c r="I152" s="211"/>
      <c r="J152" s="211"/>
      <c r="K152" s="42"/>
      <c r="L152" s="42"/>
      <c r="M152" s="42"/>
      <c r="N152" s="76"/>
      <c r="O152" s="42"/>
      <c r="P152" s="42"/>
      <c r="Q152" s="42"/>
      <c r="R152" s="42"/>
      <c r="S152" s="42"/>
      <c r="T152" s="42"/>
      <c r="U152" s="42"/>
      <c r="V152" s="42"/>
      <c r="W152" s="42"/>
      <c r="X152" s="42"/>
      <c r="Y152" s="42"/>
      <c r="Z152" s="42"/>
      <c r="AA152" s="7"/>
      <c r="AD152" s="340"/>
      <c r="AE152" s="340"/>
      <c r="AF152" s="340"/>
      <c r="AG152" s="340"/>
      <c r="AH152" s="340"/>
      <c r="AI152" s="340"/>
      <c r="AJ152" s="340"/>
      <c r="AK152" s="340"/>
      <c r="AL152" s="340"/>
      <c r="AM152" s="340"/>
      <c r="AN152" s="340"/>
      <c r="AO152" s="340"/>
      <c r="AR152" s="1"/>
      <c r="AS152" s="29">
        <f t="shared" si="82"/>
        <v>0</v>
      </c>
      <c r="AT152" s="215" t="str">
        <f t="shared" si="83"/>
        <v>Ei arvioitu</v>
      </c>
      <c r="AU152" s="215"/>
      <c r="AV152" s="215"/>
      <c r="AW152" s="215"/>
      <c r="AX152" s="215"/>
      <c r="AY152" s="216">
        <f t="shared" si="84"/>
        <v>0</v>
      </c>
      <c r="AZ152" s="216"/>
      <c r="BA152" s="216"/>
      <c r="BB152" s="216"/>
      <c r="BC152" s="216">
        <f t="shared" si="85"/>
        <v>0</v>
      </c>
      <c r="BD152" s="216"/>
      <c r="BE152" s="216"/>
      <c r="BF152" s="216"/>
      <c r="BG152" s="216">
        <f t="shared" si="86"/>
        <v>0</v>
      </c>
      <c r="BH152" s="216"/>
      <c r="BI152" s="216"/>
      <c r="BJ152" s="216"/>
      <c r="BK152" s="216">
        <f t="shared" si="87"/>
        <v>0</v>
      </c>
      <c r="BL152" s="216"/>
      <c r="BM152" s="216"/>
      <c r="BN152" s="216"/>
      <c r="BO152" s="216"/>
      <c r="BP152" s="217"/>
      <c r="BQ152" s="7"/>
      <c r="CY152" s="87"/>
      <c r="CZ152" s="87"/>
      <c r="DA152" s="87"/>
      <c r="DB152" s="87"/>
      <c r="DC152" s="87"/>
      <c r="DD152" s="87"/>
      <c r="DE152" s="87"/>
      <c r="DF152" s="87"/>
      <c r="DG152" s="87"/>
      <c r="DH152" s="87"/>
      <c r="DI152" s="87"/>
      <c r="DJ152" s="87"/>
      <c r="DK152" s="87"/>
      <c r="DL152" s="87"/>
      <c r="DM152" s="87"/>
      <c r="DN152" s="87"/>
      <c r="DO152" s="87"/>
      <c r="DP152" s="87"/>
      <c r="DQ152" s="87"/>
      <c r="DR152" s="87"/>
    </row>
    <row r="153" spans="2:122" ht="15" customHeight="1" thickBot="1" x14ac:dyDescent="0.3">
      <c r="B153" s="1"/>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7"/>
      <c r="AD153" s="341" t="s">
        <v>166</v>
      </c>
      <c r="AE153" s="341"/>
      <c r="AF153" s="341"/>
      <c r="AG153" s="341"/>
      <c r="AH153" s="341"/>
      <c r="AI153" s="341"/>
      <c r="AJ153" s="341"/>
      <c r="AK153" s="341"/>
      <c r="AL153" s="341"/>
      <c r="AM153" s="341"/>
      <c r="AN153" s="341"/>
      <c r="AO153" s="341"/>
      <c r="AR153" s="1"/>
      <c r="AS153" s="29">
        <f t="shared" si="82"/>
        <v>0</v>
      </c>
      <c r="AT153" s="215" t="str">
        <f t="shared" si="83"/>
        <v>Ei arvioitu</v>
      </c>
      <c r="AU153" s="215"/>
      <c r="AV153" s="215"/>
      <c r="AW153" s="215"/>
      <c r="AX153" s="215"/>
      <c r="AY153" s="216">
        <f t="shared" si="84"/>
        <v>0</v>
      </c>
      <c r="AZ153" s="216"/>
      <c r="BA153" s="216"/>
      <c r="BB153" s="216"/>
      <c r="BC153" s="216">
        <f t="shared" si="85"/>
        <v>0</v>
      </c>
      <c r="BD153" s="216"/>
      <c r="BE153" s="216"/>
      <c r="BF153" s="216"/>
      <c r="BG153" s="216">
        <f t="shared" si="86"/>
        <v>0</v>
      </c>
      <c r="BH153" s="216"/>
      <c r="BI153" s="216"/>
      <c r="BJ153" s="216"/>
      <c r="BK153" s="216">
        <f t="shared" si="87"/>
        <v>0</v>
      </c>
      <c r="BL153" s="216"/>
      <c r="BM153" s="216"/>
      <c r="BN153" s="216"/>
      <c r="BO153" s="216"/>
      <c r="BP153" s="217"/>
      <c r="BQ153" s="7"/>
      <c r="CY153" s="87"/>
      <c r="CZ153" s="87"/>
      <c r="DA153" s="87"/>
      <c r="DB153" s="87"/>
      <c r="DC153" s="87"/>
      <c r="DD153" s="87"/>
      <c r="DE153" s="87"/>
      <c r="DF153" s="87"/>
      <c r="DG153" s="87"/>
      <c r="DH153" s="87"/>
      <c r="DI153" s="87"/>
      <c r="DJ153" s="87"/>
      <c r="DK153" s="87"/>
      <c r="DL153" s="87"/>
      <c r="DM153" s="87"/>
      <c r="DN153" s="87"/>
      <c r="DO153" s="87"/>
      <c r="DP153" s="87"/>
      <c r="DQ153" s="87"/>
      <c r="DR153" s="87"/>
    </row>
    <row r="154" spans="2:122" ht="15" customHeight="1" thickBot="1" x14ac:dyDescent="0.3">
      <c r="B154" s="1"/>
      <c r="C154" s="184" t="s">
        <v>194</v>
      </c>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6"/>
      <c r="AA154" s="7"/>
      <c r="AD154" s="341"/>
      <c r="AE154" s="341"/>
      <c r="AF154" s="341"/>
      <c r="AG154" s="341"/>
      <c r="AH154" s="341"/>
      <c r="AI154" s="341"/>
      <c r="AJ154" s="341"/>
      <c r="AK154" s="341"/>
      <c r="AL154" s="341"/>
      <c r="AM154" s="341"/>
      <c r="AN154" s="341"/>
      <c r="AO154" s="341"/>
      <c r="AR154" s="1"/>
      <c r="AS154" s="203" t="str">
        <f>C129</f>
        <v>Muita riippuvuuksia (tarvittaessa):</v>
      </c>
      <c r="AT154" s="204"/>
      <c r="AU154" s="204"/>
      <c r="AV154" s="204"/>
      <c r="AW154" s="204"/>
      <c r="AX154" s="204"/>
      <c r="AY154" s="205">
        <f>I129</f>
        <v>0</v>
      </c>
      <c r="AZ154" s="205"/>
      <c r="BA154" s="205"/>
      <c r="BB154" s="205"/>
      <c r="BC154" s="205"/>
      <c r="BD154" s="205"/>
      <c r="BE154" s="205"/>
      <c r="BF154" s="205"/>
      <c r="BG154" s="205"/>
      <c r="BH154" s="205"/>
      <c r="BI154" s="205"/>
      <c r="BJ154" s="205"/>
      <c r="BK154" s="205"/>
      <c r="BL154" s="205"/>
      <c r="BM154" s="205"/>
      <c r="BN154" s="205"/>
      <c r="BO154" s="205"/>
      <c r="BP154" s="206"/>
      <c r="BQ154" s="7"/>
      <c r="CY154" s="87"/>
      <c r="CZ154" s="87"/>
      <c r="DA154" s="87"/>
      <c r="DB154" s="87"/>
      <c r="DC154" s="87"/>
      <c r="DD154" s="87"/>
      <c r="DE154" s="87"/>
      <c r="DF154" s="87"/>
      <c r="DG154" s="87"/>
      <c r="DH154" s="87"/>
      <c r="DI154" s="87"/>
      <c r="DJ154" s="87"/>
      <c r="DK154" s="87"/>
      <c r="DL154" s="87"/>
      <c r="DM154" s="87"/>
      <c r="DN154" s="87"/>
      <c r="DO154" s="87"/>
      <c r="DP154" s="87"/>
      <c r="DQ154" s="87"/>
      <c r="DR154" s="87"/>
    </row>
    <row r="155" spans="2:122" ht="15" customHeight="1" thickBot="1" x14ac:dyDescent="0.3">
      <c r="B155" s="1"/>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7"/>
      <c r="AD155" s="341"/>
      <c r="AE155" s="341"/>
      <c r="AF155" s="341"/>
      <c r="AG155" s="341"/>
      <c r="AH155" s="341"/>
      <c r="AI155" s="341"/>
      <c r="AJ155" s="341"/>
      <c r="AK155" s="341"/>
      <c r="AL155" s="341"/>
      <c r="AM155" s="341"/>
      <c r="AN155" s="341"/>
      <c r="AO155" s="341"/>
      <c r="AR155" s="1"/>
      <c r="AS155" s="13"/>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7"/>
      <c r="CY155" s="87"/>
      <c r="CZ155" s="87"/>
      <c r="DA155" s="87"/>
      <c r="DB155" s="87"/>
      <c r="DC155" s="87"/>
      <c r="DD155" s="87"/>
      <c r="DE155" s="87"/>
      <c r="DF155" s="87"/>
      <c r="DG155" s="87"/>
      <c r="DH155" s="87"/>
      <c r="DI155" s="87"/>
      <c r="DJ155" s="87"/>
      <c r="DK155" s="87"/>
      <c r="DL155" s="87"/>
      <c r="DM155" s="87"/>
      <c r="DN155" s="87"/>
      <c r="DO155" s="87"/>
      <c r="DP155" s="87"/>
      <c r="DQ155" s="87"/>
      <c r="DR155" s="87"/>
    </row>
    <row r="156" spans="2:122" ht="15" customHeight="1" thickBot="1" x14ac:dyDescent="0.3">
      <c r="B156" s="1"/>
      <c r="C156" s="194" t="s">
        <v>186</v>
      </c>
      <c r="D156" s="195"/>
      <c r="E156" s="195"/>
      <c r="F156" s="195"/>
      <c r="G156" s="195"/>
      <c r="H156" s="195"/>
      <c r="I156" s="195"/>
      <c r="J156" s="195"/>
      <c r="K156" s="195"/>
      <c r="L156" s="195"/>
      <c r="M156" s="196"/>
      <c r="N156" s="42"/>
      <c r="O156" s="194" t="s">
        <v>127</v>
      </c>
      <c r="P156" s="195"/>
      <c r="Q156" s="195"/>
      <c r="R156" s="195"/>
      <c r="S156" s="195"/>
      <c r="T156" s="195"/>
      <c r="U156" s="195"/>
      <c r="V156" s="195"/>
      <c r="W156" s="195"/>
      <c r="X156" s="195"/>
      <c r="Y156" s="195"/>
      <c r="Z156" s="196"/>
      <c r="AA156" s="7"/>
      <c r="AD156" s="342" t="s">
        <v>166</v>
      </c>
      <c r="AE156" s="342"/>
      <c r="AF156" s="342"/>
      <c r="AG156" s="342"/>
      <c r="AH156" s="342"/>
      <c r="AI156" s="342"/>
      <c r="AJ156" s="342"/>
      <c r="AK156" s="342"/>
      <c r="AL156" s="342"/>
      <c r="AM156" s="342"/>
      <c r="AN156" s="342"/>
      <c r="AO156" s="342"/>
      <c r="AR156" s="1"/>
      <c r="AS156" s="169" t="str">
        <f>C131</f>
        <v>Toiminnot, jotka riippuvat arviointikohteesta:</v>
      </c>
      <c r="AT156" s="170"/>
      <c r="AU156" s="170"/>
      <c r="AV156" s="170"/>
      <c r="AW156" s="170"/>
      <c r="AX156" s="170"/>
      <c r="AY156" s="170"/>
      <c r="AZ156" s="170"/>
      <c r="BA156" s="170"/>
      <c r="BB156" s="171"/>
      <c r="BC156" s="42"/>
      <c r="BD156" s="42"/>
      <c r="BE156" s="42"/>
      <c r="BF156" s="42"/>
      <c r="BG156" s="42"/>
      <c r="BH156" s="42"/>
      <c r="BI156" s="42"/>
      <c r="BJ156" s="42"/>
      <c r="BK156" s="42"/>
      <c r="BL156" s="42"/>
      <c r="BM156" s="42"/>
      <c r="BN156" s="42"/>
      <c r="BO156" s="42"/>
      <c r="BP156" s="42"/>
      <c r="BQ156" s="7"/>
      <c r="CY156" s="87"/>
      <c r="CZ156" s="87"/>
      <c r="DA156" s="87"/>
      <c r="DB156" s="87"/>
      <c r="DC156" s="87"/>
      <c r="DD156" s="87"/>
      <c r="DE156" s="87"/>
      <c r="DF156" s="87"/>
      <c r="DG156" s="87"/>
      <c r="DH156" s="87"/>
      <c r="DI156" s="87"/>
      <c r="DJ156" s="87"/>
      <c r="DK156" s="87"/>
      <c r="DL156" s="87"/>
      <c r="DM156" s="87"/>
      <c r="DN156" s="87"/>
      <c r="DO156" s="87"/>
      <c r="DP156" s="87"/>
      <c r="DQ156" s="87"/>
      <c r="DR156" s="87"/>
    </row>
    <row r="157" spans="2:122" ht="15" customHeight="1" thickBot="1" x14ac:dyDescent="0.3">
      <c r="B157" s="1"/>
      <c r="C157" s="197"/>
      <c r="D157" s="164"/>
      <c r="E157" s="164"/>
      <c r="F157" s="164"/>
      <c r="G157" s="164"/>
      <c r="H157" s="164"/>
      <c r="I157" s="164"/>
      <c r="J157" s="164"/>
      <c r="K157" s="164"/>
      <c r="L157" s="164"/>
      <c r="M157" s="198"/>
      <c r="N157" s="42"/>
      <c r="O157" s="29">
        <v>5</v>
      </c>
      <c r="P157" s="199" t="s">
        <v>123</v>
      </c>
      <c r="Q157" s="199"/>
      <c r="R157" s="199"/>
      <c r="S157" s="199"/>
      <c r="T157" s="199"/>
      <c r="U157" s="26">
        <v>2</v>
      </c>
      <c r="V157" s="199" t="s">
        <v>88</v>
      </c>
      <c r="W157" s="199"/>
      <c r="X157" s="199"/>
      <c r="Y157" s="199"/>
      <c r="Z157" s="200"/>
      <c r="AA157" s="7"/>
      <c r="AD157" s="342"/>
      <c r="AE157" s="342"/>
      <c r="AF157" s="342"/>
      <c r="AG157" s="342"/>
      <c r="AH157" s="342"/>
      <c r="AI157" s="342"/>
      <c r="AJ157" s="342"/>
      <c r="AK157" s="342"/>
      <c r="AL157" s="342"/>
      <c r="AM157" s="342"/>
      <c r="AN157" s="342"/>
      <c r="AO157" s="342"/>
      <c r="AR157" s="1"/>
      <c r="AS157" s="13"/>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7"/>
      <c r="CY157" s="87"/>
      <c r="CZ157" s="87"/>
      <c r="DA157" s="87"/>
      <c r="DB157" s="87"/>
      <c r="DC157" s="87"/>
      <c r="DD157" s="87"/>
      <c r="DE157" s="87"/>
      <c r="DF157" s="87"/>
      <c r="DG157" s="87"/>
      <c r="DH157" s="87"/>
      <c r="DI157" s="87"/>
      <c r="DJ157" s="87"/>
      <c r="DK157" s="87"/>
      <c r="DL157" s="87"/>
      <c r="DM157" s="87"/>
      <c r="DN157" s="87"/>
      <c r="DO157" s="87"/>
      <c r="DP157" s="87"/>
      <c r="DQ157" s="87"/>
      <c r="DR157" s="87"/>
    </row>
    <row r="158" spans="2:122" ht="15" customHeight="1" x14ac:dyDescent="0.25">
      <c r="B158" s="1"/>
      <c r="C158" s="178" t="s">
        <v>116</v>
      </c>
      <c r="D158" s="162"/>
      <c r="E158" s="162"/>
      <c r="F158" s="162"/>
      <c r="G158" s="162"/>
      <c r="H158" s="162"/>
      <c r="I158" s="162"/>
      <c r="J158" s="26"/>
      <c r="K158" s="160" t="str">
        <f>IF(K145+K147+K149+K151&gt;7,"Ei arvioitavissa",IF(J158=0,"Ei arvioitu",IF(J158=1,"Vähäinen merkitys",IF(J158=2,"Jonkin verran merkitystä",IF(J158=3,"Tärkeä",IF(J158=4,"Erittäin tärkeä",IF(J158=5,"Elintärkeä","Täytä arvo 1-5")))))))</f>
        <v>Ei arvioitu</v>
      </c>
      <c r="L158" s="160"/>
      <c r="M158" s="179"/>
      <c r="N158" s="42"/>
      <c r="O158" s="29">
        <v>4</v>
      </c>
      <c r="P158" s="199" t="s">
        <v>86</v>
      </c>
      <c r="Q158" s="199"/>
      <c r="R158" s="199"/>
      <c r="S158" s="199"/>
      <c r="T158" s="199"/>
      <c r="U158" s="26">
        <v>1</v>
      </c>
      <c r="V158" s="199" t="s">
        <v>89</v>
      </c>
      <c r="W158" s="199"/>
      <c r="X158" s="199"/>
      <c r="Y158" s="199"/>
      <c r="Z158" s="200"/>
      <c r="AA158" s="7"/>
      <c r="AD158" s="342"/>
      <c r="AE158" s="342"/>
      <c r="AF158" s="342"/>
      <c r="AG158" s="342"/>
      <c r="AH158" s="342"/>
      <c r="AI158" s="342"/>
      <c r="AJ158" s="342"/>
      <c r="AK158" s="342"/>
      <c r="AL158" s="342"/>
      <c r="AM158" s="342"/>
      <c r="AN158" s="342"/>
      <c r="AO158" s="342"/>
      <c r="AR158" s="1"/>
      <c r="AS158" s="194" t="str">
        <f>C133</f>
        <v>Riippuvuuden tärkeys:</v>
      </c>
      <c r="AT158" s="195"/>
      <c r="AU158" s="195"/>
      <c r="AV158" s="195"/>
      <c r="AW158" s="195"/>
      <c r="AX158" s="195"/>
      <c r="AY158" s="218" t="str">
        <f>I133</f>
        <v>Palvelu/järjestelmä:</v>
      </c>
      <c r="AZ158" s="218"/>
      <c r="BA158" s="218"/>
      <c r="BB158" s="218"/>
      <c r="BC158" s="218" t="str">
        <f>M133</f>
        <v>Vastuuorganisaatio:</v>
      </c>
      <c r="BD158" s="218"/>
      <c r="BE158" s="218"/>
      <c r="BF158" s="218"/>
      <c r="BG158" s="218" t="str">
        <f>Q133</f>
        <v>Riippuvuus:</v>
      </c>
      <c r="BH158" s="218"/>
      <c r="BI158" s="218"/>
      <c r="BJ158" s="218"/>
      <c r="BK158" s="218" t="str">
        <f>U133</f>
        <v>Lisätietoja</v>
      </c>
      <c r="BL158" s="218"/>
      <c r="BM158" s="218"/>
      <c r="BN158" s="218"/>
      <c r="BO158" s="218"/>
      <c r="BP158" s="219"/>
      <c r="BQ158" s="7"/>
      <c r="CY158" s="87"/>
      <c r="CZ158" s="87"/>
      <c r="DA158" s="87"/>
      <c r="DB158" s="87"/>
      <c r="DC158" s="87"/>
      <c r="DD158" s="87"/>
      <c r="DE158" s="87"/>
      <c r="DF158" s="87"/>
      <c r="DG158" s="87"/>
      <c r="DH158" s="87"/>
      <c r="DI158" s="87"/>
      <c r="DJ158" s="87"/>
      <c r="DK158" s="87"/>
      <c r="DL158" s="87"/>
      <c r="DM158" s="87"/>
      <c r="DN158" s="87"/>
      <c r="DO158" s="87"/>
      <c r="DP158" s="87"/>
      <c r="DQ158" s="87"/>
      <c r="DR158" s="87"/>
    </row>
    <row r="159" spans="2:122" ht="15" customHeight="1" thickBot="1" x14ac:dyDescent="0.3">
      <c r="B159" s="1"/>
      <c r="C159" s="178" t="s">
        <v>117</v>
      </c>
      <c r="D159" s="162"/>
      <c r="E159" s="162"/>
      <c r="F159" s="162"/>
      <c r="G159" s="162"/>
      <c r="H159" s="162"/>
      <c r="I159" s="162"/>
      <c r="J159" s="26"/>
      <c r="K159" s="160" t="str">
        <f>IF(K145+K147+K149+K151&gt;7,"Ei arvioitavissa",IF(J159=0,"Ei arvioitu",IF(J159=1,"Vähäinen merkitys",IF(J159=2,"Jonkin verran merkitystä",IF(J159=3,"Tärkeä",IF(J159=4,"Erittäin tärkeä",IF(J159=5,"Elintärkeä","Täytä arvo 1-5")))))))</f>
        <v>Ei arvioitu</v>
      </c>
      <c r="L159" s="160"/>
      <c r="M159" s="179"/>
      <c r="N159" s="42"/>
      <c r="O159" s="30">
        <v>3</v>
      </c>
      <c r="P159" s="201" t="s">
        <v>87</v>
      </c>
      <c r="Q159" s="201"/>
      <c r="R159" s="201"/>
      <c r="S159" s="201"/>
      <c r="T159" s="201"/>
      <c r="U159" s="28">
        <v>0</v>
      </c>
      <c r="V159" s="201" t="s">
        <v>101</v>
      </c>
      <c r="W159" s="201"/>
      <c r="X159" s="201"/>
      <c r="Y159" s="201"/>
      <c r="Z159" s="202"/>
      <c r="AA159" s="7"/>
      <c r="AD159" s="343" t="s">
        <v>166</v>
      </c>
      <c r="AE159" s="343"/>
      <c r="AF159" s="343"/>
      <c r="AG159" s="343"/>
      <c r="AH159" s="343"/>
      <c r="AI159" s="343"/>
      <c r="AJ159" s="343"/>
      <c r="AK159" s="343"/>
      <c r="AL159" s="343"/>
      <c r="AM159" s="343"/>
      <c r="AN159" s="343"/>
      <c r="AO159" s="343"/>
      <c r="AR159" s="1"/>
      <c r="AS159" s="29">
        <f>C134</f>
        <v>0</v>
      </c>
      <c r="AT159" s="215" t="str">
        <f>D134</f>
        <v>Ei arvioitu</v>
      </c>
      <c r="AU159" s="215"/>
      <c r="AV159" s="215"/>
      <c r="AW159" s="215"/>
      <c r="AX159" s="215"/>
      <c r="AY159" s="216">
        <f>I134</f>
        <v>0</v>
      </c>
      <c r="AZ159" s="216"/>
      <c r="BA159" s="216"/>
      <c r="BB159" s="216"/>
      <c r="BC159" s="216">
        <f>M134</f>
        <v>0</v>
      </c>
      <c r="BD159" s="216"/>
      <c r="BE159" s="216"/>
      <c r="BF159" s="216"/>
      <c r="BG159" s="216">
        <f>Q134</f>
        <v>0</v>
      </c>
      <c r="BH159" s="216"/>
      <c r="BI159" s="216"/>
      <c r="BJ159" s="216"/>
      <c r="BK159" s="216">
        <f>U134</f>
        <v>0</v>
      </c>
      <c r="BL159" s="216"/>
      <c r="BM159" s="216"/>
      <c r="BN159" s="216"/>
      <c r="BO159" s="216"/>
      <c r="BP159" s="217"/>
      <c r="BQ159" s="7"/>
      <c r="CY159" s="87"/>
      <c r="CZ159" s="87"/>
      <c r="DA159" s="87"/>
      <c r="DB159" s="87"/>
      <c r="DC159" s="87"/>
      <c r="DD159" s="87"/>
      <c r="DE159" s="87"/>
      <c r="DF159" s="87"/>
      <c r="DG159" s="87"/>
      <c r="DH159" s="87"/>
      <c r="DI159" s="87"/>
      <c r="DJ159" s="87"/>
      <c r="DK159" s="87"/>
      <c r="DL159" s="87"/>
      <c r="DM159" s="87"/>
      <c r="DN159" s="87"/>
      <c r="DO159" s="87"/>
      <c r="DP159" s="87"/>
      <c r="DQ159" s="87"/>
      <c r="DR159" s="87"/>
    </row>
    <row r="160" spans="2:122" ht="15" customHeight="1" x14ac:dyDescent="0.25">
      <c r="B160" s="1"/>
      <c r="C160" s="178" t="s">
        <v>118</v>
      </c>
      <c r="D160" s="162"/>
      <c r="E160" s="162"/>
      <c r="F160" s="162"/>
      <c r="G160" s="162"/>
      <c r="H160" s="162"/>
      <c r="I160" s="162"/>
      <c r="J160" s="26"/>
      <c r="K160" s="160" t="str">
        <f>IF(K145+K147+K149+K151&gt;7,"Ei arvioitavissa",IF(J160=0,"Ei arvioitu",IF(J160=1,"Vähäinen merkitys",IF(J160=2,"Jonkin verran merkitystä",IF(J160=3,"Tärkeä",IF(J160=4,"Erittäin tärkeä",IF(J160=5,"Elintärkeä","Täytä arvo 1-5")))))))</f>
        <v>Ei arvioitu</v>
      </c>
      <c r="L160" s="160"/>
      <c r="M160" s="179"/>
      <c r="N160" s="42"/>
      <c r="O160" s="42"/>
      <c r="P160" s="42"/>
      <c r="Q160" s="42"/>
      <c r="R160" s="42"/>
      <c r="S160" s="42"/>
      <c r="T160" s="42"/>
      <c r="U160" s="42"/>
      <c r="V160" s="42"/>
      <c r="W160" s="42"/>
      <c r="X160" s="42"/>
      <c r="Y160" s="42"/>
      <c r="Z160" s="42"/>
      <c r="AA160" s="7"/>
      <c r="AD160" s="343"/>
      <c r="AE160" s="343"/>
      <c r="AF160" s="343"/>
      <c r="AG160" s="343"/>
      <c r="AH160" s="343"/>
      <c r="AI160" s="343"/>
      <c r="AJ160" s="343"/>
      <c r="AK160" s="343"/>
      <c r="AL160" s="343"/>
      <c r="AM160" s="343"/>
      <c r="AN160" s="343"/>
      <c r="AO160" s="343"/>
      <c r="AR160" s="1"/>
      <c r="AS160" s="29">
        <f t="shared" ref="AS160:AS163" si="88">C135</f>
        <v>0</v>
      </c>
      <c r="AT160" s="215" t="str">
        <f t="shared" ref="AT160:AT163" si="89">D135</f>
        <v>Ei arvioitu</v>
      </c>
      <c r="AU160" s="215"/>
      <c r="AV160" s="215"/>
      <c r="AW160" s="215"/>
      <c r="AX160" s="215"/>
      <c r="AY160" s="216">
        <f t="shared" ref="AY160:AY163" si="90">I135</f>
        <v>0</v>
      </c>
      <c r="AZ160" s="216"/>
      <c r="BA160" s="216"/>
      <c r="BB160" s="216"/>
      <c r="BC160" s="216">
        <f t="shared" ref="BC160:BC163" si="91">M135</f>
        <v>0</v>
      </c>
      <c r="BD160" s="216"/>
      <c r="BE160" s="216"/>
      <c r="BF160" s="216"/>
      <c r="BG160" s="216">
        <f t="shared" ref="BG160:BG163" si="92">Q135</f>
        <v>0</v>
      </c>
      <c r="BH160" s="216"/>
      <c r="BI160" s="216"/>
      <c r="BJ160" s="216"/>
      <c r="BK160" s="216">
        <f t="shared" ref="BK160:BK163" si="93">U135</f>
        <v>0</v>
      </c>
      <c r="BL160" s="216"/>
      <c r="BM160" s="216"/>
      <c r="BN160" s="216"/>
      <c r="BO160" s="216"/>
      <c r="BP160" s="217"/>
      <c r="BQ160" s="7"/>
      <c r="CY160" s="87"/>
      <c r="CZ160" s="87"/>
      <c r="DA160" s="87"/>
      <c r="DB160" s="87"/>
      <c r="DC160" s="87"/>
      <c r="DD160" s="87"/>
      <c r="DE160" s="87"/>
      <c r="DF160" s="87"/>
      <c r="DG160" s="87"/>
      <c r="DH160" s="87"/>
      <c r="DI160" s="87"/>
      <c r="DJ160" s="87"/>
      <c r="DK160" s="87"/>
      <c r="DL160" s="87"/>
      <c r="DM160" s="87"/>
      <c r="DN160" s="87"/>
      <c r="DO160" s="87"/>
      <c r="DP160" s="87"/>
      <c r="DQ160" s="87"/>
      <c r="DR160" s="87"/>
    </row>
    <row r="161" spans="2:122" ht="15" customHeight="1" x14ac:dyDescent="0.25">
      <c r="B161" s="1"/>
      <c r="C161" s="178" t="s">
        <v>119</v>
      </c>
      <c r="D161" s="162"/>
      <c r="E161" s="162"/>
      <c r="F161" s="162"/>
      <c r="G161" s="162"/>
      <c r="H161" s="162"/>
      <c r="I161" s="162"/>
      <c r="J161" s="26"/>
      <c r="K161" s="160" t="str">
        <f>IF(K145+K147+K149+K151&gt;7,"Ei arvioitavissa",IF(J161=0,"Ei arvioitu",IF(J161=1,"Vähäinen merkitys",IF(J161=2,"Jonkin verran merkitystä",IF(J161=3,"Tärkeä",IF(J161=4,"Erittäin tärkeä",IF(J161=5,"Elintärkeä","Täytä arvo 1-5")))))))</f>
        <v>Ei arvioitu</v>
      </c>
      <c r="L161" s="160"/>
      <c r="M161" s="179"/>
      <c r="N161" s="42"/>
      <c r="O161" s="42"/>
      <c r="P161" s="42"/>
      <c r="Q161" s="42"/>
      <c r="R161" s="42"/>
      <c r="S161" s="42"/>
      <c r="T161" s="42"/>
      <c r="U161" s="42"/>
      <c r="V161" s="42"/>
      <c r="W161" s="42"/>
      <c r="X161" s="42"/>
      <c r="Y161" s="42"/>
      <c r="Z161" s="42"/>
      <c r="AA161" s="7"/>
      <c r="AD161" s="343"/>
      <c r="AE161" s="343"/>
      <c r="AF161" s="343"/>
      <c r="AG161" s="343"/>
      <c r="AH161" s="343"/>
      <c r="AI161" s="343"/>
      <c r="AJ161" s="343"/>
      <c r="AK161" s="343"/>
      <c r="AL161" s="343"/>
      <c r="AM161" s="343"/>
      <c r="AN161" s="343"/>
      <c r="AO161" s="343"/>
      <c r="AR161" s="1"/>
      <c r="AS161" s="29">
        <f t="shared" si="88"/>
        <v>0</v>
      </c>
      <c r="AT161" s="215" t="str">
        <f t="shared" si="89"/>
        <v>Ei arvioitu</v>
      </c>
      <c r="AU161" s="215"/>
      <c r="AV161" s="215"/>
      <c r="AW161" s="215"/>
      <c r="AX161" s="215"/>
      <c r="AY161" s="216">
        <f t="shared" si="90"/>
        <v>0</v>
      </c>
      <c r="AZ161" s="216"/>
      <c r="BA161" s="216"/>
      <c r="BB161" s="216"/>
      <c r="BC161" s="216">
        <f t="shared" si="91"/>
        <v>0</v>
      </c>
      <c r="BD161" s="216"/>
      <c r="BE161" s="216"/>
      <c r="BF161" s="216"/>
      <c r="BG161" s="216">
        <f t="shared" si="92"/>
        <v>0</v>
      </c>
      <c r="BH161" s="216"/>
      <c r="BI161" s="216"/>
      <c r="BJ161" s="216"/>
      <c r="BK161" s="216">
        <f t="shared" si="93"/>
        <v>0</v>
      </c>
      <c r="BL161" s="216"/>
      <c r="BM161" s="216"/>
      <c r="BN161" s="216"/>
      <c r="BO161" s="216"/>
      <c r="BP161" s="217"/>
      <c r="BQ161" s="7"/>
      <c r="CY161" s="87"/>
      <c r="CZ161" s="87"/>
      <c r="DA161" s="87"/>
      <c r="DB161" s="87"/>
      <c r="DC161" s="87"/>
      <c r="DD161" s="87"/>
      <c r="DE161" s="87"/>
      <c r="DF161" s="87"/>
      <c r="DG161" s="87"/>
      <c r="DH161" s="87"/>
      <c r="DI161" s="87"/>
      <c r="DJ161" s="87"/>
      <c r="DK161" s="87"/>
      <c r="DL161" s="87"/>
      <c r="DM161" s="87"/>
      <c r="DN161" s="87"/>
      <c r="DO161" s="87"/>
      <c r="DP161" s="87"/>
      <c r="DQ161" s="87"/>
      <c r="DR161" s="87"/>
    </row>
    <row r="162" spans="2:122" ht="15" customHeight="1" x14ac:dyDescent="0.25">
      <c r="B162" s="1"/>
      <c r="C162" s="178" t="s">
        <v>120</v>
      </c>
      <c r="D162" s="162"/>
      <c r="E162" s="162"/>
      <c r="F162" s="162"/>
      <c r="G162" s="162"/>
      <c r="H162" s="162"/>
      <c r="I162" s="162"/>
      <c r="J162" s="26"/>
      <c r="K162" s="160" t="str">
        <f>IF(K145+K147+K149+K151&gt;7,"Ei arvioitavissa",IF(J162=0,"Ei arvioitu",IF(J162=1,"Vähäinen merkitys",IF(J162=2,"Jonkin verran merkitystä",IF(J162=3,"Tärkeä",IF(J162=4,"Erittäin tärkeä",IF(J162=5,"Elintärkeä","Täytä arvo 1-5")))))))</f>
        <v>Ei arvioitu</v>
      </c>
      <c r="L162" s="160"/>
      <c r="M162" s="179"/>
      <c r="N162" s="42"/>
      <c r="O162" s="42"/>
      <c r="P162" s="42"/>
      <c r="Q162" s="42"/>
      <c r="R162" s="42"/>
      <c r="S162" s="42"/>
      <c r="T162" s="42"/>
      <c r="U162" s="42"/>
      <c r="V162" s="42"/>
      <c r="W162" s="42"/>
      <c r="X162" s="42"/>
      <c r="Y162" s="42"/>
      <c r="Z162" s="42"/>
      <c r="AA162" s="7"/>
      <c r="AD162" s="339" t="s">
        <v>166</v>
      </c>
      <c r="AE162" s="339"/>
      <c r="AF162" s="339"/>
      <c r="AG162" s="339"/>
      <c r="AH162" s="339"/>
      <c r="AI162" s="339"/>
      <c r="AJ162" s="339"/>
      <c r="AK162" s="339"/>
      <c r="AL162" s="339"/>
      <c r="AM162" s="339"/>
      <c r="AN162" s="339"/>
      <c r="AO162" s="339"/>
      <c r="AR162" s="1"/>
      <c r="AS162" s="29">
        <f t="shared" si="88"/>
        <v>0</v>
      </c>
      <c r="AT162" s="215" t="str">
        <f t="shared" si="89"/>
        <v>Ei arvioitu</v>
      </c>
      <c r="AU162" s="215"/>
      <c r="AV162" s="215"/>
      <c r="AW162" s="215"/>
      <c r="AX162" s="215"/>
      <c r="AY162" s="216">
        <f t="shared" si="90"/>
        <v>0</v>
      </c>
      <c r="AZ162" s="216"/>
      <c r="BA162" s="216"/>
      <c r="BB162" s="216"/>
      <c r="BC162" s="216">
        <f t="shared" si="91"/>
        <v>0</v>
      </c>
      <c r="BD162" s="216"/>
      <c r="BE162" s="216"/>
      <c r="BF162" s="216"/>
      <c r="BG162" s="216">
        <f t="shared" si="92"/>
        <v>0</v>
      </c>
      <c r="BH162" s="216"/>
      <c r="BI162" s="216"/>
      <c r="BJ162" s="216"/>
      <c r="BK162" s="216">
        <f t="shared" si="93"/>
        <v>0</v>
      </c>
      <c r="BL162" s="216"/>
      <c r="BM162" s="216"/>
      <c r="BN162" s="216"/>
      <c r="BO162" s="216"/>
      <c r="BP162" s="217"/>
      <c r="BQ162" s="7"/>
      <c r="CY162" s="87"/>
      <c r="CZ162" s="87"/>
      <c r="DA162" s="87"/>
      <c r="DB162" s="87"/>
      <c r="DC162" s="87"/>
      <c r="DD162" s="87"/>
      <c r="DE162" s="87"/>
      <c r="DF162" s="87"/>
      <c r="DG162" s="87"/>
      <c r="DH162" s="87"/>
      <c r="DI162" s="87"/>
      <c r="DJ162" s="87"/>
      <c r="DK162" s="87"/>
      <c r="DL162" s="87"/>
      <c r="DM162" s="87"/>
      <c r="DN162" s="87"/>
      <c r="DO162" s="87"/>
      <c r="DP162" s="87"/>
      <c r="DQ162" s="87"/>
      <c r="DR162" s="87"/>
    </row>
    <row r="163" spans="2:122" ht="15" customHeight="1" x14ac:dyDescent="0.25">
      <c r="B163" s="1"/>
      <c r="C163" s="178" t="s">
        <v>121</v>
      </c>
      <c r="D163" s="162"/>
      <c r="E163" s="162"/>
      <c r="F163" s="162"/>
      <c r="G163" s="162"/>
      <c r="H163" s="162"/>
      <c r="I163" s="162"/>
      <c r="J163" s="26"/>
      <c r="K163" s="160" t="str">
        <f>IF(K145+K147+K149+K151&gt;7,"Ei arvioitavissa",IF(J163=0,"Ei arvioitu",IF(J163=1,"Vähäinen merkitys",IF(J163=2,"Jonkin verran merkitystä",IF(J163=3,"Tärkeä",IF(J163=4,"Erittäin tärkeä",IF(J163=5,"Elintärkeä","Täytä arvo 1-5")))))))</f>
        <v>Ei arvioitu</v>
      </c>
      <c r="L163" s="160"/>
      <c r="M163" s="179"/>
      <c r="N163" s="42"/>
      <c r="O163" s="42"/>
      <c r="P163" s="42"/>
      <c r="Q163" s="42"/>
      <c r="R163" s="42"/>
      <c r="S163" s="42"/>
      <c r="T163" s="42"/>
      <c r="U163" s="42"/>
      <c r="V163" s="42"/>
      <c r="W163" s="42"/>
      <c r="X163" s="42"/>
      <c r="Y163" s="42"/>
      <c r="Z163" s="42"/>
      <c r="AA163" s="7"/>
      <c r="AD163" s="339"/>
      <c r="AE163" s="339"/>
      <c r="AF163" s="339"/>
      <c r="AG163" s="339"/>
      <c r="AH163" s="339"/>
      <c r="AI163" s="339"/>
      <c r="AJ163" s="339"/>
      <c r="AK163" s="339"/>
      <c r="AL163" s="339"/>
      <c r="AM163" s="339"/>
      <c r="AN163" s="339"/>
      <c r="AO163" s="339"/>
      <c r="AR163" s="1"/>
      <c r="AS163" s="29">
        <f t="shared" si="88"/>
        <v>0</v>
      </c>
      <c r="AT163" s="215" t="str">
        <f t="shared" si="89"/>
        <v>Ei arvioitu</v>
      </c>
      <c r="AU163" s="215"/>
      <c r="AV163" s="215"/>
      <c r="AW163" s="215"/>
      <c r="AX163" s="215"/>
      <c r="AY163" s="216">
        <f t="shared" si="90"/>
        <v>0</v>
      </c>
      <c r="AZ163" s="216"/>
      <c r="BA163" s="216"/>
      <c r="BB163" s="216"/>
      <c r="BC163" s="216">
        <f t="shared" si="91"/>
        <v>0</v>
      </c>
      <c r="BD163" s="216"/>
      <c r="BE163" s="216"/>
      <c r="BF163" s="216"/>
      <c r="BG163" s="216">
        <f t="shared" si="92"/>
        <v>0</v>
      </c>
      <c r="BH163" s="216"/>
      <c r="BI163" s="216"/>
      <c r="BJ163" s="216"/>
      <c r="BK163" s="216">
        <f t="shared" si="93"/>
        <v>0</v>
      </c>
      <c r="BL163" s="216"/>
      <c r="BM163" s="216"/>
      <c r="BN163" s="216"/>
      <c r="BO163" s="216"/>
      <c r="BP163" s="217"/>
      <c r="BQ163" s="7"/>
      <c r="CY163" s="87"/>
      <c r="CZ163" s="87"/>
      <c r="DA163" s="87"/>
      <c r="DB163" s="87"/>
      <c r="DC163" s="87"/>
      <c r="DD163" s="87"/>
      <c r="DE163" s="87"/>
      <c r="DF163" s="87"/>
      <c r="DG163" s="87"/>
      <c r="DH163" s="87"/>
      <c r="DI163" s="87"/>
      <c r="DJ163" s="87"/>
      <c r="DK163" s="87"/>
      <c r="DL163" s="87"/>
      <c r="DM163" s="87"/>
      <c r="DN163" s="87"/>
      <c r="DO163" s="87"/>
      <c r="DP163" s="87"/>
      <c r="DQ163" s="87"/>
      <c r="DR163" s="87"/>
    </row>
    <row r="164" spans="2:122" ht="15" customHeight="1" thickBot="1" x14ac:dyDescent="0.35">
      <c r="B164" s="31"/>
      <c r="C164" s="180" t="s">
        <v>122</v>
      </c>
      <c r="D164" s="181"/>
      <c r="E164" s="181"/>
      <c r="F164" s="181"/>
      <c r="G164" s="181"/>
      <c r="H164" s="181"/>
      <c r="I164" s="181"/>
      <c r="J164" s="28"/>
      <c r="K164" s="182" t="str">
        <f>IF(K145+K147+K149+K151&gt;7,"Ei arvioitavissa",IF(J164=0,"Ei arvioitu",IF(J164=1,"Vähäinen merkitys",IF(J164=2,"Jonkin verran merkitystä",IF(J164=3,"Tärkeä",IF(J164=4,"Erittäin tärkeä",IF(J164=5,"Elintärkeä","Täytä arvo 1-5")))))))</f>
        <v>Ei arvioitu</v>
      </c>
      <c r="L164" s="182"/>
      <c r="M164" s="183"/>
      <c r="N164" s="42"/>
      <c r="O164" s="42"/>
      <c r="P164" s="42"/>
      <c r="Q164" s="42"/>
      <c r="R164" s="42"/>
      <c r="S164" s="42"/>
      <c r="T164" s="42"/>
      <c r="U164" s="42"/>
      <c r="V164" s="42"/>
      <c r="W164" s="42"/>
      <c r="X164" s="42"/>
      <c r="Y164" s="42"/>
      <c r="Z164" s="42"/>
      <c r="AA164" s="32"/>
      <c r="AD164" s="339"/>
      <c r="AE164" s="339"/>
      <c r="AF164" s="339"/>
      <c r="AG164" s="339"/>
      <c r="AH164" s="339"/>
      <c r="AI164" s="339"/>
      <c r="AJ164" s="339"/>
      <c r="AK164" s="339"/>
      <c r="AL164" s="339"/>
      <c r="AM164" s="339"/>
      <c r="AN164" s="339"/>
      <c r="AO164" s="339"/>
      <c r="AR164" s="1"/>
      <c r="AS164" s="203" t="str">
        <f>C139</f>
        <v>Muita riippuvuuksia (tarvittaessa):</v>
      </c>
      <c r="AT164" s="204"/>
      <c r="AU164" s="204"/>
      <c r="AV164" s="204"/>
      <c r="AW164" s="204"/>
      <c r="AX164" s="204"/>
      <c r="AY164" s="205">
        <f>I139</f>
        <v>0</v>
      </c>
      <c r="AZ164" s="205"/>
      <c r="BA164" s="205"/>
      <c r="BB164" s="205"/>
      <c r="BC164" s="205"/>
      <c r="BD164" s="205"/>
      <c r="BE164" s="205"/>
      <c r="BF164" s="205"/>
      <c r="BG164" s="205"/>
      <c r="BH164" s="205"/>
      <c r="BI164" s="205"/>
      <c r="BJ164" s="205"/>
      <c r="BK164" s="205"/>
      <c r="BL164" s="205"/>
      <c r="BM164" s="205"/>
      <c r="BN164" s="205"/>
      <c r="BO164" s="205"/>
      <c r="BP164" s="206"/>
      <c r="BQ164" s="7"/>
      <c r="CY164" s="87"/>
      <c r="CZ164" s="87"/>
      <c r="DA164" s="87"/>
      <c r="DB164" s="87"/>
      <c r="DC164" s="87"/>
      <c r="DD164" s="87"/>
      <c r="DE164" s="87"/>
      <c r="DF164" s="87"/>
      <c r="DG164" s="87"/>
      <c r="DH164" s="87"/>
      <c r="DI164" s="87"/>
      <c r="DJ164" s="87"/>
      <c r="DK164" s="87"/>
      <c r="DL164" s="87"/>
      <c r="DM164" s="87"/>
      <c r="DN164" s="87"/>
      <c r="DO164" s="87"/>
      <c r="DP164" s="87"/>
      <c r="DQ164" s="87"/>
      <c r="DR164" s="87"/>
    </row>
    <row r="165" spans="2:122" ht="15" customHeight="1" thickBot="1" x14ac:dyDescent="0.3">
      <c r="B165" s="1"/>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7"/>
      <c r="AD165" s="340" t="s">
        <v>166</v>
      </c>
      <c r="AE165" s="340"/>
      <c r="AF165" s="340"/>
      <c r="AG165" s="340"/>
      <c r="AH165" s="340"/>
      <c r="AI165" s="340"/>
      <c r="AJ165" s="340"/>
      <c r="AK165" s="340"/>
      <c r="AL165" s="340"/>
      <c r="AM165" s="340"/>
      <c r="AN165" s="340"/>
      <c r="AO165" s="340"/>
      <c r="AR165" s="2"/>
      <c r="AS165" s="16"/>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2"/>
      <c r="CY165" s="87"/>
      <c r="CZ165" s="87"/>
      <c r="DA165" s="87"/>
      <c r="DB165" s="87"/>
      <c r="DC165" s="87"/>
      <c r="DD165" s="87"/>
      <c r="DE165" s="87"/>
      <c r="DF165" s="87"/>
      <c r="DG165" s="87"/>
      <c r="DH165" s="87"/>
      <c r="DI165" s="87"/>
      <c r="DJ165" s="87"/>
      <c r="DK165" s="87"/>
      <c r="DL165" s="87"/>
      <c r="DM165" s="87"/>
      <c r="DN165" s="87"/>
      <c r="DO165" s="87"/>
      <c r="DP165" s="87"/>
      <c r="DQ165" s="87"/>
      <c r="DR165" s="87"/>
    </row>
    <row r="166" spans="2:122" ht="15" customHeight="1" thickBot="1" x14ac:dyDescent="0.3">
      <c r="B166" s="1"/>
      <c r="C166" s="184" t="s">
        <v>195</v>
      </c>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6"/>
      <c r="AA166" s="7"/>
      <c r="AD166" s="340"/>
      <c r="AE166" s="340"/>
      <c r="AF166" s="340"/>
      <c r="AG166" s="340"/>
      <c r="AH166" s="340"/>
      <c r="AI166" s="340"/>
      <c r="AJ166" s="340"/>
      <c r="AK166" s="340"/>
      <c r="AL166" s="340"/>
      <c r="AM166" s="340"/>
      <c r="AN166" s="340"/>
      <c r="AO166" s="340"/>
      <c r="AR166" s="4"/>
      <c r="AS166" s="18"/>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6"/>
      <c r="CY166" s="87"/>
      <c r="CZ166" s="87"/>
      <c r="DA166" s="87"/>
      <c r="DB166" s="87"/>
      <c r="DC166" s="87"/>
      <c r="DD166" s="87"/>
      <c r="DE166" s="87"/>
      <c r="DF166" s="87"/>
      <c r="DG166" s="87"/>
      <c r="DH166" s="87"/>
      <c r="DI166" s="87"/>
      <c r="DJ166" s="87"/>
      <c r="DK166" s="87"/>
      <c r="DL166" s="87"/>
      <c r="DM166" s="87"/>
      <c r="DN166" s="87"/>
      <c r="DO166" s="87"/>
      <c r="DP166" s="87"/>
      <c r="DQ166" s="87"/>
      <c r="DR166" s="87"/>
    </row>
    <row r="167" spans="2:122" ht="15" customHeight="1" thickBot="1" x14ac:dyDescent="0.4">
      <c r="B167" s="1"/>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7"/>
      <c r="AD167" s="340"/>
      <c r="AE167" s="340"/>
      <c r="AF167" s="340"/>
      <c r="AG167" s="340"/>
      <c r="AH167" s="340"/>
      <c r="AI167" s="340"/>
      <c r="AJ167" s="340"/>
      <c r="AK167" s="340"/>
      <c r="AL167" s="340"/>
      <c r="AM167" s="340"/>
      <c r="AN167" s="340"/>
      <c r="AO167" s="340"/>
      <c r="AR167" s="1"/>
      <c r="AS167" s="9" t="str">
        <f>C142</f>
        <v>6. Yhteiskunnan turvallisuusstrategian (YTS 2010) uhkakuvien vaikutukset</v>
      </c>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7"/>
      <c r="CY167" s="87"/>
      <c r="CZ167" s="87"/>
      <c r="DA167" s="87"/>
      <c r="DB167" s="87"/>
      <c r="DC167" s="87"/>
      <c r="DD167" s="87"/>
      <c r="DE167" s="87"/>
      <c r="DF167" s="87"/>
      <c r="DG167" s="87"/>
      <c r="DH167" s="87"/>
      <c r="DI167" s="87"/>
      <c r="DJ167" s="87"/>
      <c r="DK167" s="87"/>
      <c r="DL167" s="87"/>
      <c r="DM167" s="87"/>
      <c r="DN167" s="87"/>
      <c r="DO167" s="87"/>
      <c r="DP167" s="87"/>
      <c r="DQ167" s="87"/>
      <c r="DR167" s="87"/>
    </row>
    <row r="168" spans="2:122" ht="15" customHeight="1" thickBot="1" x14ac:dyDescent="0.3">
      <c r="B168" s="1"/>
      <c r="C168" s="187" t="s">
        <v>189</v>
      </c>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9"/>
      <c r="AA168" s="7"/>
      <c r="AD168" s="341" t="s">
        <v>166</v>
      </c>
      <c r="AE168" s="341"/>
      <c r="AF168" s="341"/>
      <c r="AG168" s="341"/>
      <c r="AH168" s="341"/>
      <c r="AI168" s="341"/>
      <c r="AJ168" s="341"/>
      <c r="AK168" s="341"/>
      <c r="AL168" s="341"/>
      <c r="AM168" s="341"/>
      <c r="AN168" s="341"/>
      <c r="AO168" s="341"/>
      <c r="AR168" s="1"/>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7"/>
      <c r="CY168" s="87"/>
      <c r="CZ168" s="87"/>
      <c r="DA168" s="87"/>
      <c r="DB168" s="87"/>
      <c r="DC168" s="87"/>
      <c r="DD168" s="87"/>
      <c r="DE168" s="87"/>
      <c r="DF168" s="87"/>
      <c r="DG168" s="87"/>
      <c r="DH168" s="87"/>
      <c r="DI168" s="87"/>
      <c r="DJ168" s="87"/>
      <c r="DK168" s="87"/>
      <c r="DL168" s="87"/>
      <c r="DM168" s="87"/>
      <c r="DN168" s="87"/>
      <c r="DO168" s="87"/>
      <c r="DP168" s="87"/>
      <c r="DQ168" s="87"/>
      <c r="DR168" s="87"/>
    </row>
    <row r="169" spans="2:122" ht="15" customHeight="1" thickBot="1" x14ac:dyDescent="0.3">
      <c r="B169" s="1"/>
      <c r="C169" s="30">
        <v>5</v>
      </c>
      <c r="D169" s="190" t="s">
        <v>52</v>
      </c>
      <c r="E169" s="190"/>
      <c r="F169" s="190"/>
      <c r="G169" s="28">
        <v>4</v>
      </c>
      <c r="H169" s="190" t="s">
        <v>53</v>
      </c>
      <c r="I169" s="190"/>
      <c r="J169" s="190"/>
      <c r="K169" s="28">
        <v>3</v>
      </c>
      <c r="L169" s="190" t="s">
        <v>54</v>
      </c>
      <c r="M169" s="190"/>
      <c r="N169" s="190"/>
      <c r="O169" s="28">
        <v>2</v>
      </c>
      <c r="P169" s="190" t="s">
        <v>55</v>
      </c>
      <c r="Q169" s="190"/>
      <c r="R169" s="190"/>
      <c r="S169" s="28">
        <v>1</v>
      </c>
      <c r="T169" s="190" t="s">
        <v>56</v>
      </c>
      <c r="U169" s="190"/>
      <c r="V169" s="190"/>
      <c r="W169" s="28">
        <v>0</v>
      </c>
      <c r="X169" s="190" t="s">
        <v>101</v>
      </c>
      <c r="Y169" s="190"/>
      <c r="Z169" s="282"/>
      <c r="AA169" s="7"/>
      <c r="AD169" s="341"/>
      <c r="AE169" s="341"/>
      <c r="AF169" s="341"/>
      <c r="AG169" s="341"/>
      <c r="AH169" s="341"/>
      <c r="AI169" s="341"/>
      <c r="AJ169" s="341"/>
      <c r="AK169" s="341"/>
      <c r="AL169" s="341"/>
      <c r="AM169" s="341"/>
      <c r="AN169" s="341"/>
      <c r="AO169" s="341"/>
      <c r="AR169" s="1"/>
      <c r="AS169" s="207" t="str">
        <f>C144</f>
        <v>Yleiset velvoitteet valmiussuunnitteluun ja/tai varautumiseen:</v>
      </c>
      <c r="AT169" s="208"/>
      <c r="AU169" s="208"/>
      <c r="AV169" s="208"/>
      <c r="AW169" s="208"/>
      <c r="AX169" s="208"/>
      <c r="AY169" s="208"/>
      <c r="AZ169" s="208"/>
      <c r="BA169" s="208"/>
      <c r="BB169" s="208"/>
      <c r="BC169" s="209"/>
      <c r="BD169" s="42"/>
      <c r="BE169" s="184" t="str">
        <f>O144</f>
        <v>Käytettävissä olevat vaihtoehdot:</v>
      </c>
      <c r="BF169" s="185"/>
      <c r="BG169" s="185"/>
      <c r="BH169" s="185"/>
      <c r="BI169" s="185"/>
      <c r="BJ169" s="185"/>
      <c r="BK169" s="185"/>
      <c r="BL169" s="185"/>
      <c r="BM169" s="185"/>
      <c r="BN169" s="185"/>
      <c r="BO169" s="185"/>
      <c r="BP169" s="186"/>
      <c r="BQ169" s="7"/>
      <c r="CY169" s="87"/>
      <c r="CZ169" s="87"/>
      <c r="DA169" s="87"/>
      <c r="DB169" s="87"/>
      <c r="DC169" s="87"/>
      <c r="DD169" s="87"/>
      <c r="DE169" s="87"/>
      <c r="DF169" s="87"/>
      <c r="DG169" s="87"/>
      <c r="DH169" s="87"/>
      <c r="DI169" s="87"/>
      <c r="DJ169" s="87"/>
      <c r="DK169" s="87"/>
      <c r="DL169" s="87"/>
      <c r="DM169" s="87"/>
      <c r="DN169" s="87"/>
      <c r="DO169" s="87"/>
      <c r="DP169" s="87"/>
      <c r="DQ169" s="87"/>
      <c r="DR169" s="87"/>
    </row>
    <row r="170" spans="2:122" ht="15" customHeight="1" thickBot="1" x14ac:dyDescent="0.3">
      <c r="B170" s="1"/>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7"/>
      <c r="AD170" s="341"/>
      <c r="AE170" s="341"/>
      <c r="AF170" s="341"/>
      <c r="AG170" s="341"/>
      <c r="AH170" s="341"/>
      <c r="AI170" s="341"/>
      <c r="AJ170" s="341"/>
      <c r="AK170" s="341"/>
      <c r="AL170" s="341"/>
      <c r="AM170" s="341"/>
      <c r="AN170" s="341"/>
      <c r="AO170" s="341"/>
      <c r="AR170" s="1"/>
      <c r="AS170" s="210" t="str">
        <f>C145</f>
        <v>Valmiuslaki (1552/2011) velvoittaa varautumaan (tämän kohteen osalta):</v>
      </c>
      <c r="AT170" s="210"/>
      <c r="AU170" s="210"/>
      <c r="AV170" s="210"/>
      <c r="AW170" s="210"/>
      <c r="AX170" s="210"/>
      <c r="AY170" s="210"/>
      <c r="AZ170" s="210"/>
      <c r="BA170" s="72">
        <f>K145</f>
        <v>0</v>
      </c>
      <c r="BB170" s="212" t="str">
        <f>L145</f>
        <v>Ei arvioitu</v>
      </c>
      <c r="BC170" s="212"/>
      <c r="BD170" s="42"/>
      <c r="BE170" s="72">
        <f>O145</f>
        <v>1</v>
      </c>
      <c r="BF170" s="212" t="str">
        <f>P145</f>
        <v>Kyllä</v>
      </c>
      <c r="BG170" s="212"/>
      <c r="BH170" s="213" t="str">
        <f>R145</f>
        <v>Huom! Mikäli jokaisen viereisen kohdan valinta on 2 eli ei varautumisvelvollisuutta, jätä elintärkeät tehtävät arvioimatta ja siirry uhkien tarkasteluun.</v>
      </c>
      <c r="BI170" s="214"/>
      <c r="BJ170" s="214"/>
      <c r="BK170" s="214"/>
      <c r="BL170" s="214"/>
      <c r="BM170" s="214"/>
      <c r="BN170" s="214"/>
      <c r="BO170" s="214"/>
      <c r="BP170" s="214"/>
      <c r="BQ170" s="7"/>
      <c r="CY170" s="87"/>
      <c r="CZ170" s="87"/>
      <c r="DA170" s="87"/>
      <c r="DB170" s="87"/>
      <c r="DC170" s="87"/>
      <c r="DD170" s="87"/>
      <c r="DE170" s="87"/>
      <c r="DF170" s="87"/>
      <c r="DG170" s="87"/>
      <c r="DH170" s="87"/>
      <c r="DI170" s="87"/>
      <c r="DJ170" s="87"/>
      <c r="DK170" s="87"/>
      <c r="DL170" s="87"/>
      <c r="DM170" s="87"/>
      <c r="DN170" s="87"/>
      <c r="DO170" s="87"/>
      <c r="DP170" s="87"/>
      <c r="DQ170" s="87"/>
      <c r="DR170" s="87"/>
    </row>
    <row r="171" spans="2:122" ht="13" customHeight="1" thickBot="1" x14ac:dyDescent="0.3">
      <c r="B171" s="1"/>
      <c r="C171" s="191" t="s">
        <v>143</v>
      </c>
      <c r="D171" s="192"/>
      <c r="E171" s="192"/>
      <c r="F171" s="192"/>
      <c r="G171" s="192"/>
      <c r="H171" s="192"/>
      <c r="I171" s="192"/>
      <c r="J171" s="192"/>
      <c r="K171" s="192"/>
      <c r="L171" s="192"/>
      <c r="M171" s="193"/>
      <c r="N171" s="42"/>
      <c r="O171" s="26"/>
      <c r="P171" s="167" t="s">
        <v>63</v>
      </c>
      <c r="Q171" s="168"/>
      <c r="R171" s="168"/>
      <c r="S171" s="168"/>
      <c r="T171" s="168"/>
      <c r="U171" s="168"/>
      <c r="V171" s="168"/>
      <c r="W171" s="168"/>
      <c r="X171" s="168"/>
      <c r="Y171" s="168"/>
      <c r="Z171" s="42"/>
      <c r="AA171" s="7"/>
      <c r="AD171" s="342" t="s">
        <v>166</v>
      </c>
      <c r="AE171" s="342"/>
      <c r="AF171" s="342"/>
      <c r="AG171" s="342"/>
      <c r="AH171" s="342"/>
      <c r="AI171" s="342"/>
      <c r="AJ171" s="342"/>
      <c r="AK171" s="342"/>
      <c r="AL171" s="342"/>
      <c r="AM171" s="342"/>
      <c r="AN171" s="342"/>
      <c r="AO171" s="342"/>
      <c r="AR171" s="1"/>
      <c r="AS171" s="211"/>
      <c r="AT171" s="211"/>
      <c r="AU171" s="211"/>
      <c r="AV171" s="211"/>
      <c r="AW171" s="211"/>
      <c r="AX171" s="211"/>
      <c r="AY171" s="211"/>
      <c r="AZ171" s="211"/>
      <c r="BA171" s="42"/>
      <c r="BB171" s="42"/>
      <c r="BC171" s="42"/>
      <c r="BD171" s="76"/>
      <c r="BE171" s="26">
        <f>O146</f>
        <v>2</v>
      </c>
      <c r="BF171" s="160" t="str">
        <f>P146</f>
        <v>Ei</v>
      </c>
      <c r="BG171" s="160"/>
      <c r="BH171" s="213"/>
      <c r="BI171" s="214"/>
      <c r="BJ171" s="214"/>
      <c r="BK171" s="214"/>
      <c r="BL171" s="214"/>
      <c r="BM171" s="214"/>
      <c r="BN171" s="214"/>
      <c r="BO171" s="214"/>
      <c r="BP171" s="214"/>
      <c r="BQ171" s="7"/>
      <c r="CY171" s="87"/>
      <c r="CZ171" s="87"/>
      <c r="DA171" s="87"/>
      <c r="DB171" s="87"/>
      <c r="DC171" s="87"/>
      <c r="DD171" s="87"/>
      <c r="DE171" s="87"/>
      <c r="DF171" s="87"/>
      <c r="DG171" s="87"/>
      <c r="DH171" s="87"/>
      <c r="DI171" s="87"/>
      <c r="DJ171" s="87"/>
      <c r="DK171" s="87"/>
      <c r="DL171" s="87"/>
      <c r="DM171" s="87"/>
      <c r="DN171" s="87"/>
      <c r="DO171" s="87"/>
      <c r="DP171" s="87"/>
      <c r="DQ171" s="87"/>
      <c r="DR171" s="87"/>
    </row>
    <row r="172" spans="2:122" ht="13" customHeight="1" x14ac:dyDescent="0.25">
      <c r="B172" s="1"/>
      <c r="C172" s="26"/>
      <c r="D172" s="167" t="s">
        <v>58</v>
      </c>
      <c r="E172" s="168"/>
      <c r="F172" s="168"/>
      <c r="G172" s="168"/>
      <c r="H172" s="168"/>
      <c r="I172" s="168"/>
      <c r="J172" s="168"/>
      <c r="K172" s="168"/>
      <c r="L172" s="168"/>
      <c r="M172" s="168"/>
      <c r="N172" s="42"/>
      <c r="O172" s="26"/>
      <c r="P172" s="167" t="s">
        <v>64</v>
      </c>
      <c r="Q172" s="168"/>
      <c r="R172" s="168"/>
      <c r="S172" s="168"/>
      <c r="T172" s="168"/>
      <c r="U172" s="168"/>
      <c r="V172" s="168"/>
      <c r="W172" s="168"/>
      <c r="X172" s="168"/>
      <c r="Y172" s="168"/>
      <c r="Z172" s="42"/>
      <c r="AA172" s="7"/>
      <c r="AD172" s="342"/>
      <c r="AE172" s="342"/>
      <c r="AF172" s="342"/>
      <c r="AG172" s="342"/>
      <c r="AH172" s="342"/>
      <c r="AI172" s="342"/>
      <c r="AJ172" s="342"/>
      <c r="AK172" s="342"/>
      <c r="AL172" s="342"/>
      <c r="AM172" s="342"/>
      <c r="AN172" s="342"/>
      <c r="AO172" s="342"/>
      <c r="AR172" s="1"/>
      <c r="AS172" s="210" t="str">
        <f t="shared" ref="AS172" si="94">C147</f>
        <v>Varautumisvelvollisuus tulee jostakin muusta säädöksestä tai viranomaisohjeesta:</v>
      </c>
      <c r="AT172" s="210"/>
      <c r="AU172" s="210"/>
      <c r="AV172" s="210"/>
      <c r="AW172" s="210"/>
      <c r="AX172" s="210"/>
      <c r="AY172" s="210"/>
      <c r="AZ172" s="210"/>
      <c r="BA172" s="72">
        <f>K147</f>
        <v>0</v>
      </c>
      <c r="BB172" s="212" t="str">
        <f>L147</f>
        <v>Ei arvioitu</v>
      </c>
      <c r="BC172" s="212"/>
      <c r="BD172" s="76"/>
      <c r="BE172" s="26">
        <f>O147</f>
        <v>0</v>
      </c>
      <c r="BF172" s="160" t="str">
        <f>P147</f>
        <v>Ei arvioitu</v>
      </c>
      <c r="BG172" s="160"/>
      <c r="BH172" s="213"/>
      <c r="BI172" s="214"/>
      <c r="BJ172" s="214"/>
      <c r="BK172" s="214"/>
      <c r="BL172" s="214"/>
      <c r="BM172" s="214"/>
      <c r="BN172" s="214"/>
      <c r="BO172" s="214"/>
      <c r="BP172" s="214"/>
      <c r="BQ172" s="7"/>
      <c r="CY172" s="87"/>
      <c r="CZ172" s="87"/>
      <c r="DA172" s="87"/>
      <c r="DB172" s="87"/>
      <c r="DC172" s="87"/>
      <c r="DD172" s="87"/>
      <c r="DE172" s="87"/>
      <c r="DF172" s="87"/>
      <c r="DG172" s="87"/>
      <c r="DH172" s="87"/>
      <c r="DI172" s="87"/>
      <c r="DJ172" s="87"/>
      <c r="DK172" s="87"/>
      <c r="DL172" s="87"/>
      <c r="DM172" s="87"/>
      <c r="DN172" s="87"/>
      <c r="DO172" s="87"/>
      <c r="DP172" s="87"/>
      <c r="DQ172" s="87"/>
      <c r="DR172" s="87"/>
    </row>
    <row r="173" spans="2:122" ht="13.5" customHeight="1" x14ac:dyDescent="0.25">
      <c r="B173" s="1"/>
      <c r="C173" s="26"/>
      <c r="D173" s="167" t="s">
        <v>57</v>
      </c>
      <c r="E173" s="168"/>
      <c r="F173" s="168"/>
      <c r="G173" s="168"/>
      <c r="H173" s="168"/>
      <c r="I173" s="168"/>
      <c r="J173" s="168"/>
      <c r="K173" s="168"/>
      <c r="L173" s="168"/>
      <c r="M173" s="168"/>
      <c r="N173" s="42"/>
      <c r="O173" s="26"/>
      <c r="P173" s="167" t="s">
        <v>65</v>
      </c>
      <c r="Q173" s="168"/>
      <c r="R173" s="168"/>
      <c r="S173" s="168"/>
      <c r="T173" s="168"/>
      <c r="U173" s="168"/>
      <c r="V173" s="168"/>
      <c r="W173" s="168"/>
      <c r="X173" s="168"/>
      <c r="Y173" s="168"/>
      <c r="Z173" s="42"/>
      <c r="AA173" s="7"/>
      <c r="AD173" s="342"/>
      <c r="AE173" s="342"/>
      <c r="AF173" s="342"/>
      <c r="AG173" s="342"/>
      <c r="AH173" s="342"/>
      <c r="AI173" s="342"/>
      <c r="AJ173" s="342"/>
      <c r="AK173" s="342"/>
      <c r="AL173" s="342"/>
      <c r="AM173" s="342"/>
      <c r="AN173" s="342"/>
      <c r="AO173" s="342"/>
      <c r="AR173" s="1"/>
      <c r="AS173" s="211"/>
      <c r="AT173" s="211"/>
      <c r="AU173" s="211"/>
      <c r="AV173" s="211"/>
      <c r="AW173" s="211"/>
      <c r="AX173" s="211"/>
      <c r="AY173" s="211"/>
      <c r="AZ173" s="211"/>
      <c r="BA173" s="42"/>
      <c r="BB173" s="42"/>
      <c r="BC173" s="42"/>
      <c r="BD173" s="76"/>
      <c r="BE173" s="44"/>
      <c r="BF173" s="44"/>
      <c r="BG173" s="44"/>
      <c r="BH173" s="44"/>
      <c r="BI173" s="44"/>
      <c r="BJ173" s="44"/>
      <c r="BK173" s="44"/>
      <c r="BL173" s="44"/>
      <c r="BM173" s="44"/>
      <c r="BN173" s="44"/>
      <c r="BO173" s="44"/>
      <c r="BP173" s="33"/>
      <c r="BQ173" s="7"/>
      <c r="CY173" s="87"/>
      <c r="CZ173" s="87"/>
      <c r="DA173" s="87"/>
      <c r="DB173" s="87"/>
      <c r="DC173" s="87"/>
      <c r="DD173" s="87"/>
      <c r="DE173" s="87"/>
      <c r="DF173" s="87"/>
      <c r="DG173" s="87"/>
      <c r="DH173" s="87"/>
      <c r="DI173" s="87"/>
      <c r="DJ173" s="87"/>
      <c r="DK173" s="87"/>
      <c r="DL173" s="87"/>
      <c r="DM173" s="87"/>
      <c r="DN173" s="87"/>
      <c r="DO173" s="87"/>
      <c r="DP173" s="87"/>
      <c r="DQ173" s="87"/>
      <c r="DR173" s="87"/>
    </row>
    <row r="174" spans="2:122" ht="13.5" customHeight="1" x14ac:dyDescent="0.25">
      <c r="B174" s="1"/>
      <c r="C174" s="26"/>
      <c r="D174" s="167" t="s">
        <v>59</v>
      </c>
      <c r="E174" s="168"/>
      <c r="F174" s="168"/>
      <c r="G174" s="168"/>
      <c r="H174" s="168"/>
      <c r="I174" s="168"/>
      <c r="J174" s="168"/>
      <c r="K174" s="168"/>
      <c r="L174" s="168"/>
      <c r="M174" s="168"/>
      <c r="N174" s="42"/>
      <c r="O174" s="26"/>
      <c r="P174" s="167" t="s">
        <v>105</v>
      </c>
      <c r="Q174" s="168"/>
      <c r="R174" s="168"/>
      <c r="S174" s="168"/>
      <c r="T174" s="168"/>
      <c r="U174" s="168"/>
      <c r="V174" s="168"/>
      <c r="W174" s="168"/>
      <c r="X174" s="168"/>
      <c r="Y174" s="168"/>
      <c r="Z174" s="42"/>
      <c r="AA174" s="7"/>
      <c r="AD174" s="343" t="s">
        <v>166</v>
      </c>
      <c r="AE174" s="343"/>
      <c r="AF174" s="343"/>
      <c r="AG174" s="343"/>
      <c r="AH174" s="343"/>
      <c r="AI174" s="343"/>
      <c r="AJ174" s="343"/>
      <c r="AK174" s="343"/>
      <c r="AL174" s="343"/>
      <c r="AM174" s="343"/>
      <c r="AN174" s="343"/>
      <c r="AO174" s="343"/>
      <c r="AR174" s="1"/>
      <c r="AS174" s="210" t="str">
        <f t="shared" ref="AS174" si="95">C149</f>
        <v>Kohde liittyy yhteiskunnan turvallisuusstrategiassa (YTS 2010) kuvattuihin tehtäviin:</v>
      </c>
      <c r="AT174" s="210"/>
      <c r="AU174" s="210"/>
      <c r="AV174" s="210"/>
      <c r="AW174" s="210"/>
      <c r="AX174" s="210"/>
      <c r="AY174" s="210"/>
      <c r="AZ174" s="210"/>
      <c r="BA174" s="72">
        <f>K149</f>
        <v>0</v>
      </c>
      <c r="BB174" s="212" t="str">
        <f>L149</f>
        <v>Ei arvioitu</v>
      </c>
      <c r="BC174" s="212"/>
      <c r="BD174" s="76"/>
      <c r="BE174" s="44"/>
      <c r="BF174" s="44"/>
      <c r="BG174" s="44"/>
      <c r="BH174" s="44"/>
      <c r="BI174" s="44"/>
      <c r="BJ174" s="44"/>
      <c r="BK174" s="44"/>
      <c r="BL174" s="44"/>
      <c r="BM174" s="44"/>
      <c r="BN174" s="44"/>
      <c r="BO174" s="44"/>
      <c r="BP174" s="33"/>
      <c r="BQ174" s="7"/>
      <c r="CY174" s="87"/>
      <c r="CZ174" s="87"/>
      <c r="DA174" s="87"/>
      <c r="DB174" s="87"/>
      <c r="DC174" s="87"/>
      <c r="DD174" s="87"/>
      <c r="DE174" s="87"/>
      <c r="DF174" s="87"/>
      <c r="DG174" s="87"/>
      <c r="DH174" s="87"/>
      <c r="DI174" s="87"/>
      <c r="DJ174" s="87"/>
      <c r="DK174" s="87"/>
      <c r="DL174" s="87"/>
      <c r="DM174" s="87"/>
      <c r="DN174" s="87"/>
      <c r="DO174" s="87"/>
      <c r="DP174" s="87"/>
      <c r="DQ174" s="87"/>
      <c r="DR174" s="87"/>
    </row>
    <row r="175" spans="2:122" ht="13.5" customHeight="1" x14ac:dyDescent="0.25">
      <c r="B175" s="1"/>
      <c r="C175" s="26"/>
      <c r="D175" s="167" t="s">
        <v>60</v>
      </c>
      <c r="E175" s="168"/>
      <c r="F175" s="168"/>
      <c r="G175" s="168"/>
      <c r="H175" s="168"/>
      <c r="I175" s="168"/>
      <c r="J175" s="168"/>
      <c r="K175" s="168"/>
      <c r="L175" s="168"/>
      <c r="M175" s="168"/>
      <c r="N175" s="42"/>
      <c r="O175" s="26"/>
      <c r="P175" s="167" t="s">
        <v>67</v>
      </c>
      <c r="Q175" s="168"/>
      <c r="R175" s="168"/>
      <c r="S175" s="168"/>
      <c r="T175" s="168"/>
      <c r="U175" s="168"/>
      <c r="V175" s="168"/>
      <c r="W175" s="168"/>
      <c r="X175" s="168"/>
      <c r="Y175" s="168"/>
      <c r="Z175" s="42"/>
      <c r="AA175" s="7"/>
      <c r="AD175" s="343"/>
      <c r="AE175" s="343"/>
      <c r="AF175" s="343"/>
      <c r="AG175" s="343"/>
      <c r="AH175" s="343"/>
      <c r="AI175" s="343"/>
      <c r="AJ175" s="343"/>
      <c r="AK175" s="343"/>
      <c r="AL175" s="343"/>
      <c r="AM175" s="343"/>
      <c r="AN175" s="343"/>
      <c r="AO175" s="343"/>
      <c r="AR175" s="1"/>
      <c r="AS175" s="211"/>
      <c r="AT175" s="211"/>
      <c r="AU175" s="211"/>
      <c r="AV175" s="211"/>
      <c r="AW175" s="211"/>
      <c r="AX175" s="211"/>
      <c r="AY175" s="211"/>
      <c r="AZ175" s="211"/>
      <c r="BA175" s="42"/>
      <c r="BB175" s="42"/>
      <c r="BC175" s="42"/>
      <c r="BD175" s="76"/>
      <c r="BE175" s="44"/>
      <c r="BF175" s="44"/>
      <c r="BG175" s="44"/>
      <c r="BH175" s="44"/>
      <c r="BI175" s="44"/>
      <c r="BJ175" s="44"/>
      <c r="BK175" s="44"/>
      <c r="BL175" s="44"/>
      <c r="BM175" s="44"/>
      <c r="BN175" s="44"/>
      <c r="BO175" s="44"/>
      <c r="BP175" s="33"/>
      <c r="BQ175" s="7"/>
      <c r="CY175" s="87"/>
      <c r="CZ175" s="87"/>
      <c r="DA175" s="87"/>
      <c r="DB175" s="87"/>
      <c r="DC175" s="87"/>
      <c r="DD175" s="87"/>
      <c r="DE175" s="87"/>
      <c r="DF175" s="87"/>
      <c r="DG175" s="87"/>
      <c r="DH175" s="87"/>
      <c r="DI175" s="87"/>
      <c r="DJ175" s="87"/>
      <c r="DK175" s="87"/>
      <c r="DL175" s="87"/>
      <c r="DM175" s="87"/>
      <c r="DN175" s="87"/>
      <c r="DO175" s="87"/>
      <c r="DP175" s="87"/>
      <c r="DQ175" s="87"/>
      <c r="DR175" s="87"/>
    </row>
    <row r="176" spans="2:122" ht="13" customHeight="1" x14ac:dyDescent="0.25">
      <c r="B176" s="1"/>
      <c r="C176" s="26"/>
      <c r="D176" s="167" t="s">
        <v>61</v>
      </c>
      <c r="E176" s="168"/>
      <c r="F176" s="168"/>
      <c r="G176" s="168"/>
      <c r="H176" s="168"/>
      <c r="I176" s="168"/>
      <c r="J176" s="168"/>
      <c r="K176" s="168"/>
      <c r="L176" s="168"/>
      <c r="M176" s="168"/>
      <c r="N176" s="42"/>
      <c r="O176" s="26"/>
      <c r="P176" s="167" t="s">
        <v>68</v>
      </c>
      <c r="Q176" s="168"/>
      <c r="R176" s="168"/>
      <c r="S176" s="168"/>
      <c r="T176" s="168"/>
      <c r="U176" s="168"/>
      <c r="V176" s="168"/>
      <c r="W176" s="168"/>
      <c r="X176" s="168"/>
      <c r="Y176" s="168"/>
      <c r="Z176" s="42"/>
      <c r="AA176" s="7"/>
      <c r="AD176" s="343"/>
      <c r="AE176" s="343"/>
      <c r="AF176" s="343"/>
      <c r="AG176" s="343"/>
      <c r="AH176" s="343"/>
      <c r="AI176" s="343"/>
      <c r="AJ176" s="343"/>
      <c r="AK176" s="343"/>
      <c r="AL176" s="343"/>
      <c r="AM176" s="343"/>
      <c r="AN176" s="343"/>
      <c r="AO176" s="343"/>
      <c r="AR176" s="1"/>
      <c r="AS176" s="210" t="str">
        <f t="shared" ref="AS176" si="96">C151</f>
        <v>Kohteeseen liittyviä tehtäviä täytyy suorittaa myös häiriö-/poikkeusoloissa:</v>
      </c>
      <c r="AT176" s="210"/>
      <c r="AU176" s="210"/>
      <c r="AV176" s="210"/>
      <c r="AW176" s="210"/>
      <c r="AX176" s="210"/>
      <c r="AY176" s="210"/>
      <c r="AZ176" s="210"/>
      <c r="BA176" s="72">
        <f>K151</f>
        <v>0</v>
      </c>
      <c r="BB176" s="212" t="str">
        <f>L151</f>
        <v>Ei arvioitu</v>
      </c>
      <c r="BC176" s="212"/>
      <c r="BD176" s="76"/>
      <c r="BE176" s="44"/>
      <c r="BF176" s="44"/>
      <c r="BG176" s="44"/>
      <c r="BH176" s="44"/>
      <c r="BI176" s="44"/>
      <c r="BJ176" s="44"/>
      <c r="BK176" s="44"/>
      <c r="BL176" s="44"/>
      <c r="BM176" s="44"/>
      <c r="BN176" s="44"/>
      <c r="BO176" s="44"/>
      <c r="BP176" s="33"/>
      <c r="BQ176" s="7"/>
      <c r="CY176" s="87"/>
      <c r="CZ176" s="87"/>
      <c r="DA176" s="87"/>
      <c r="DB176" s="87"/>
      <c r="DC176" s="87"/>
      <c r="DD176" s="87"/>
      <c r="DE176" s="87"/>
      <c r="DF176" s="87"/>
      <c r="DG176" s="87"/>
      <c r="DH176" s="87"/>
      <c r="DI176" s="87"/>
      <c r="DJ176" s="87"/>
      <c r="DK176" s="87"/>
      <c r="DL176" s="87"/>
      <c r="DM176" s="87"/>
      <c r="DN176" s="87"/>
      <c r="DO176" s="87"/>
      <c r="DP176" s="87"/>
      <c r="DQ176" s="87"/>
      <c r="DR176" s="87"/>
    </row>
    <row r="177" spans="2:122" ht="13.5" customHeight="1" x14ac:dyDescent="0.25">
      <c r="B177" s="1"/>
      <c r="C177" s="26"/>
      <c r="D177" s="167" t="s">
        <v>62</v>
      </c>
      <c r="E177" s="168"/>
      <c r="F177" s="168"/>
      <c r="G177" s="168"/>
      <c r="H177" s="168"/>
      <c r="I177" s="168"/>
      <c r="J177" s="168"/>
      <c r="K177" s="168"/>
      <c r="L177" s="168"/>
      <c r="M177" s="168"/>
      <c r="N177" s="42"/>
      <c r="O177" s="26"/>
      <c r="P177" s="167" t="s">
        <v>69</v>
      </c>
      <c r="Q177" s="168"/>
      <c r="R177" s="168"/>
      <c r="S177" s="168"/>
      <c r="T177" s="168"/>
      <c r="U177" s="168"/>
      <c r="V177" s="168"/>
      <c r="W177" s="168"/>
      <c r="X177" s="168"/>
      <c r="Y177" s="168"/>
      <c r="Z177" s="42"/>
      <c r="AA177" s="7"/>
      <c r="AD177" s="339" t="s">
        <v>166</v>
      </c>
      <c r="AE177" s="339"/>
      <c r="AF177" s="339"/>
      <c r="AG177" s="339"/>
      <c r="AH177" s="339"/>
      <c r="AI177" s="339"/>
      <c r="AJ177" s="339"/>
      <c r="AK177" s="339"/>
      <c r="AL177" s="339"/>
      <c r="AM177" s="339"/>
      <c r="AN177" s="339"/>
      <c r="AO177" s="339"/>
      <c r="AR177" s="1"/>
      <c r="AS177" s="211"/>
      <c r="AT177" s="211"/>
      <c r="AU177" s="211"/>
      <c r="AV177" s="211"/>
      <c r="AW177" s="211"/>
      <c r="AX177" s="211"/>
      <c r="AY177" s="211"/>
      <c r="AZ177" s="211"/>
      <c r="BA177" s="42"/>
      <c r="BB177" s="42"/>
      <c r="BC177" s="42"/>
      <c r="BD177" s="76"/>
      <c r="BE177" s="44"/>
      <c r="BF177" s="44"/>
      <c r="BG177" s="44"/>
      <c r="BH177" s="44"/>
      <c r="BI177" s="44"/>
      <c r="BJ177" s="44"/>
      <c r="BK177" s="44"/>
      <c r="BL177" s="44"/>
      <c r="BM177" s="44"/>
      <c r="BN177" s="44"/>
      <c r="BO177" s="44"/>
      <c r="BP177" s="44"/>
      <c r="BQ177" s="7"/>
      <c r="CY177" s="87"/>
      <c r="CZ177" s="87"/>
      <c r="DA177" s="87"/>
      <c r="DB177" s="87"/>
      <c r="DC177" s="87"/>
      <c r="DD177" s="87"/>
      <c r="DE177" s="87"/>
      <c r="DF177" s="87"/>
      <c r="DG177" s="87"/>
      <c r="DH177" s="87"/>
      <c r="DI177" s="87"/>
      <c r="DJ177" s="87"/>
      <c r="DK177" s="87"/>
      <c r="DL177" s="87"/>
      <c r="DM177" s="87"/>
      <c r="DN177" s="87"/>
      <c r="DO177" s="87"/>
      <c r="DP177" s="87"/>
      <c r="DQ177" s="87"/>
      <c r="DR177" s="87"/>
    </row>
    <row r="178" spans="2:122" ht="13" customHeight="1" thickBot="1" x14ac:dyDescent="0.3">
      <c r="B178" s="1"/>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7"/>
      <c r="AD178" s="339"/>
      <c r="AE178" s="339"/>
      <c r="AF178" s="339"/>
      <c r="AG178" s="339"/>
      <c r="AH178" s="339"/>
      <c r="AI178" s="339"/>
      <c r="AJ178" s="339"/>
      <c r="AK178" s="339"/>
      <c r="AL178" s="339"/>
      <c r="AM178" s="339"/>
      <c r="AN178" s="339"/>
      <c r="AO178" s="339"/>
      <c r="AR178" s="1"/>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7"/>
      <c r="CY178" s="87"/>
      <c r="CZ178" s="87"/>
      <c r="DA178" s="87"/>
      <c r="DB178" s="87"/>
      <c r="DC178" s="87"/>
      <c r="DD178" s="87"/>
      <c r="DE178" s="87"/>
      <c r="DF178" s="87"/>
      <c r="DG178" s="87"/>
      <c r="DH178" s="87"/>
      <c r="DI178" s="87"/>
      <c r="DJ178" s="87"/>
      <c r="DK178" s="87"/>
      <c r="DL178" s="87"/>
      <c r="DM178" s="87"/>
      <c r="DN178" s="87"/>
      <c r="DO178" s="87"/>
      <c r="DP178" s="87"/>
      <c r="DQ178" s="87"/>
      <c r="DR178" s="87"/>
    </row>
    <row r="179" spans="2:122" ht="13" customHeight="1" thickBot="1" x14ac:dyDescent="0.3">
      <c r="B179" s="2"/>
      <c r="C179" s="16" t="s">
        <v>109</v>
      </c>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12"/>
      <c r="AD179" s="339"/>
      <c r="AE179" s="339"/>
      <c r="AF179" s="339"/>
      <c r="AG179" s="339"/>
      <c r="AH179" s="339"/>
      <c r="AI179" s="339"/>
      <c r="AJ179" s="339"/>
      <c r="AK179" s="339"/>
      <c r="AL179" s="339"/>
      <c r="AM179" s="339"/>
      <c r="AN179" s="339"/>
      <c r="AO179" s="339"/>
      <c r="AR179" s="1"/>
      <c r="AS179" s="184" t="str">
        <f>C154</f>
        <v>Yhteiskunnan elintärkeät tehtävät (jätetään käsittelemättä, mikäli em. kaikkiin kohtiin tuli valinta 2 Ei).</v>
      </c>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6"/>
      <c r="BQ179" s="7"/>
      <c r="CY179" s="87"/>
      <c r="CZ179" s="87"/>
      <c r="DA179" s="87"/>
      <c r="DB179" s="87"/>
      <c r="DC179" s="87"/>
      <c r="DD179" s="87"/>
      <c r="DE179" s="87"/>
      <c r="DF179" s="87"/>
      <c r="DG179" s="87"/>
      <c r="DH179" s="87"/>
      <c r="DI179" s="87"/>
      <c r="DJ179" s="87"/>
      <c r="DK179" s="87"/>
      <c r="DL179" s="87"/>
      <c r="DM179" s="87"/>
      <c r="DN179" s="87"/>
      <c r="DO179" s="87"/>
      <c r="DP179" s="87"/>
      <c r="DQ179" s="87"/>
      <c r="DR179" s="87"/>
    </row>
    <row r="180" spans="2:122" ht="13" hidden="1" customHeight="1" outlineLevel="1" thickBot="1" x14ac:dyDescent="0.3">
      <c r="B180" s="4"/>
      <c r="C180" s="1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6"/>
      <c r="AD180" s="340" t="s">
        <v>166</v>
      </c>
      <c r="AE180" s="340"/>
      <c r="AF180" s="340"/>
      <c r="AG180" s="340"/>
      <c r="AH180" s="340"/>
      <c r="AI180" s="340"/>
      <c r="AJ180" s="340"/>
      <c r="AK180" s="340"/>
      <c r="AL180" s="340"/>
      <c r="AM180" s="340"/>
      <c r="AN180" s="340"/>
      <c r="AO180" s="340"/>
      <c r="AR180" s="1"/>
      <c r="AS180" s="42"/>
      <c r="AT180" s="42"/>
      <c r="AU180" s="42"/>
      <c r="AV180" s="42"/>
      <c r="AW180" s="42"/>
      <c r="AX180" s="42"/>
      <c r="AY180" s="42"/>
      <c r="AZ180" s="42"/>
      <c r="BA180" s="42"/>
      <c r="BB180" s="42"/>
      <c r="BC180" s="42"/>
      <c r="BD180" s="42"/>
      <c r="BE180" s="44"/>
      <c r="BF180" s="44"/>
      <c r="BG180" s="44"/>
      <c r="BH180" s="44"/>
      <c r="BI180" s="44"/>
      <c r="BJ180" s="44"/>
      <c r="BK180" s="44"/>
      <c r="BL180" s="44"/>
      <c r="BM180" s="44"/>
      <c r="BN180" s="44"/>
      <c r="BO180" s="44"/>
      <c r="BP180" s="44"/>
      <c r="BQ180" s="7"/>
      <c r="CY180" s="87"/>
      <c r="CZ180" s="87"/>
      <c r="DA180" s="87"/>
      <c r="DB180" s="87"/>
      <c r="DC180" s="87"/>
      <c r="DD180" s="87"/>
      <c r="DE180" s="87"/>
      <c r="DF180" s="87"/>
      <c r="DG180" s="87"/>
      <c r="DH180" s="87"/>
      <c r="DI180" s="87"/>
      <c r="DJ180" s="87"/>
      <c r="DK180" s="87"/>
      <c r="DL180" s="87"/>
      <c r="DM180" s="87"/>
      <c r="DN180" s="87"/>
      <c r="DO180" s="87"/>
      <c r="DP180" s="87"/>
      <c r="DQ180" s="87"/>
      <c r="DR180" s="87"/>
    </row>
    <row r="181" spans="2:122" ht="13" hidden="1" customHeight="1" outlineLevel="1" thickBot="1" x14ac:dyDescent="0.3">
      <c r="B181" s="1"/>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7"/>
      <c r="AD181" s="340"/>
      <c r="AE181" s="340"/>
      <c r="AF181" s="340"/>
      <c r="AG181" s="340"/>
      <c r="AH181" s="340"/>
      <c r="AI181" s="340"/>
      <c r="AJ181" s="340"/>
      <c r="AK181" s="340"/>
      <c r="AL181" s="340"/>
      <c r="AM181" s="340"/>
      <c r="AN181" s="340"/>
      <c r="AO181" s="340"/>
      <c r="AR181" s="1"/>
      <c r="AS181" s="194" t="str">
        <f>C156</f>
        <v>Kohteen merkitys yhteiskunnan elintärkeille tehtäville (katso tarvittaessa tarkemmin yhteiskunnan turvallisuusstrategiasta):</v>
      </c>
      <c r="AT181" s="195"/>
      <c r="AU181" s="195"/>
      <c r="AV181" s="195"/>
      <c r="AW181" s="195"/>
      <c r="AX181" s="195"/>
      <c r="AY181" s="195"/>
      <c r="AZ181" s="195"/>
      <c r="BA181" s="195"/>
      <c r="BB181" s="195"/>
      <c r="BC181" s="196"/>
      <c r="BD181" s="42"/>
      <c r="BE181" s="194" t="str">
        <f>O156</f>
        <v>Käytettävissä olevat vaihtoehdot:</v>
      </c>
      <c r="BF181" s="195"/>
      <c r="BG181" s="195"/>
      <c r="BH181" s="195"/>
      <c r="BI181" s="195"/>
      <c r="BJ181" s="195"/>
      <c r="BK181" s="195"/>
      <c r="BL181" s="195"/>
      <c r="BM181" s="195"/>
      <c r="BN181" s="195"/>
      <c r="BO181" s="195"/>
      <c r="BP181" s="196"/>
      <c r="BQ181" s="7"/>
      <c r="CY181" s="87"/>
      <c r="CZ181" s="87"/>
      <c r="DA181" s="87"/>
      <c r="DB181" s="87"/>
      <c r="DC181" s="87"/>
      <c r="DD181" s="87"/>
      <c r="DE181" s="87"/>
      <c r="DF181" s="87"/>
      <c r="DG181" s="87"/>
      <c r="DH181" s="87"/>
      <c r="DI181" s="87"/>
      <c r="DJ181" s="87"/>
      <c r="DK181" s="87"/>
      <c r="DL181" s="87"/>
      <c r="DM181" s="87"/>
      <c r="DN181" s="87"/>
      <c r="DO181" s="87"/>
      <c r="DP181" s="87"/>
      <c r="DQ181" s="87"/>
      <c r="DR181" s="87"/>
    </row>
    <row r="182" spans="2:122" ht="13" hidden="1" customHeight="1" outlineLevel="1" thickBot="1" x14ac:dyDescent="0.3">
      <c r="B182" s="1"/>
      <c r="C182" s="169" t="s">
        <v>108</v>
      </c>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1"/>
      <c r="Z182" s="42"/>
      <c r="AA182" s="7"/>
      <c r="AD182" s="340"/>
      <c r="AE182" s="340"/>
      <c r="AF182" s="340"/>
      <c r="AG182" s="340"/>
      <c r="AH182" s="340"/>
      <c r="AI182" s="340"/>
      <c r="AJ182" s="340"/>
      <c r="AK182" s="340"/>
      <c r="AL182" s="340"/>
      <c r="AM182" s="340"/>
      <c r="AN182" s="340"/>
      <c r="AO182" s="340"/>
      <c r="AR182" s="1"/>
      <c r="AS182" s="197"/>
      <c r="AT182" s="164"/>
      <c r="AU182" s="164"/>
      <c r="AV182" s="164"/>
      <c r="AW182" s="164"/>
      <c r="AX182" s="164"/>
      <c r="AY182" s="164"/>
      <c r="AZ182" s="164"/>
      <c r="BA182" s="164"/>
      <c r="BB182" s="164"/>
      <c r="BC182" s="198"/>
      <c r="BD182" s="42"/>
      <c r="BE182" s="29">
        <f>O157</f>
        <v>5</v>
      </c>
      <c r="BF182" s="199" t="str">
        <f>P157</f>
        <v>Elintärkeä</v>
      </c>
      <c r="BG182" s="199"/>
      <c r="BH182" s="199"/>
      <c r="BI182" s="199"/>
      <c r="BJ182" s="199"/>
      <c r="BK182" s="26">
        <f t="shared" ref="BK182:BK184" si="97">U157</f>
        <v>2</v>
      </c>
      <c r="BL182" s="199" t="str">
        <f>V157</f>
        <v>Jonkin verran merkitystä</v>
      </c>
      <c r="BM182" s="199"/>
      <c r="BN182" s="199"/>
      <c r="BO182" s="199"/>
      <c r="BP182" s="200"/>
      <c r="BQ182" s="7"/>
      <c r="CY182" s="87"/>
      <c r="CZ182" s="87"/>
      <c r="DA182" s="87"/>
      <c r="DB182" s="87"/>
      <c r="DC182" s="87"/>
      <c r="DD182" s="87"/>
      <c r="DE182" s="87"/>
      <c r="DF182" s="87"/>
      <c r="DG182" s="87"/>
      <c r="DH182" s="87"/>
      <c r="DI182" s="87"/>
      <c r="DJ182" s="87"/>
      <c r="DK182" s="87"/>
      <c r="DL182" s="87"/>
      <c r="DM182" s="87"/>
      <c r="DN182" s="87"/>
      <c r="DO182" s="87"/>
      <c r="DP182" s="87"/>
      <c r="DQ182" s="87"/>
      <c r="DR182" s="87"/>
    </row>
    <row r="183" spans="2:122" ht="13" hidden="1" customHeight="1" outlineLevel="1" thickBot="1" x14ac:dyDescent="0.3">
      <c r="B183" s="1"/>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7"/>
      <c r="AD183" s="341" t="s">
        <v>166</v>
      </c>
      <c r="AE183" s="341"/>
      <c r="AF183" s="341"/>
      <c r="AG183" s="341"/>
      <c r="AH183" s="341"/>
      <c r="AI183" s="341"/>
      <c r="AJ183" s="341"/>
      <c r="AK183" s="341"/>
      <c r="AL183" s="341"/>
      <c r="AM183" s="341"/>
      <c r="AN183" s="341"/>
      <c r="AO183" s="341"/>
      <c r="AR183" s="1"/>
      <c r="AS183" s="178" t="str">
        <f>C158</f>
        <v>Valtion johtaminen</v>
      </c>
      <c r="AT183" s="162"/>
      <c r="AU183" s="162"/>
      <c r="AV183" s="162"/>
      <c r="AW183" s="162"/>
      <c r="AX183" s="162"/>
      <c r="AY183" s="162"/>
      <c r="AZ183" s="26">
        <f>J158</f>
        <v>0</v>
      </c>
      <c r="BA183" s="160" t="str">
        <f>K158</f>
        <v>Ei arvioitu</v>
      </c>
      <c r="BB183" s="160"/>
      <c r="BC183" s="179"/>
      <c r="BD183" s="42"/>
      <c r="BE183" s="29">
        <f>O158</f>
        <v>4</v>
      </c>
      <c r="BF183" s="199" t="str">
        <f t="shared" ref="BF183:BF184" si="98">P158</f>
        <v>Erittäin tärkeä</v>
      </c>
      <c r="BG183" s="199"/>
      <c r="BH183" s="199"/>
      <c r="BI183" s="199"/>
      <c r="BJ183" s="199"/>
      <c r="BK183" s="26">
        <f t="shared" si="97"/>
        <v>1</v>
      </c>
      <c r="BL183" s="199" t="str">
        <f t="shared" ref="BL183:BL184" si="99">V158</f>
        <v>Vähäinen merkitys</v>
      </c>
      <c r="BM183" s="199"/>
      <c r="BN183" s="199"/>
      <c r="BO183" s="199"/>
      <c r="BP183" s="200"/>
      <c r="BQ183" s="7"/>
      <c r="CY183" s="87"/>
      <c r="CZ183" s="87"/>
      <c r="DA183" s="87"/>
      <c r="DB183" s="87"/>
      <c r="DC183" s="87"/>
      <c r="DD183" s="87"/>
      <c r="DE183" s="87"/>
      <c r="DF183" s="87"/>
      <c r="DG183" s="87"/>
      <c r="DH183" s="87"/>
      <c r="DI183" s="87"/>
      <c r="DJ183" s="87"/>
      <c r="DK183" s="87"/>
      <c r="DL183" s="87"/>
      <c r="DM183" s="87"/>
      <c r="DN183" s="87"/>
      <c r="DO183" s="87"/>
      <c r="DP183" s="87"/>
      <c r="DQ183" s="87"/>
      <c r="DR183" s="87"/>
    </row>
    <row r="184" spans="2:122" ht="13.5" hidden="1" customHeight="1" outlineLevel="1" thickBot="1" x14ac:dyDescent="0.3">
      <c r="B184" s="1"/>
      <c r="C184" s="172" t="s">
        <v>79</v>
      </c>
      <c r="D184" s="173"/>
      <c r="E184" s="173"/>
      <c r="F184" s="173"/>
      <c r="G184" s="173"/>
      <c r="H184" s="173"/>
      <c r="I184" s="174"/>
      <c r="J184" s="165" t="s">
        <v>165</v>
      </c>
      <c r="K184" s="165"/>
      <c r="L184" s="165"/>
      <c r="M184" s="165"/>
      <c r="N184" s="165"/>
      <c r="O184" s="165"/>
      <c r="P184" s="165" t="s">
        <v>164</v>
      </c>
      <c r="Q184" s="165"/>
      <c r="R184" s="165"/>
      <c r="S184" s="165"/>
      <c r="T184" s="165"/>
      <c r="U184" s="165"/>
      <c r="V184" s="42"/>
      <c r="W184" s="42"/>
      <c r="X184" s="42"/>
      <c r="Y184" s="42"/>
      <c r="Z184" s="42"/>
      <c r="AA184" s="7"/>
      <c r="AD184" s="341"/>
      <c r="AE184" s="341"/>
      <c r="AF184" s="341"/>
      <c r="AG184" s="341"/>
      <c r="AH184" s="341"/>
      <c r="AI184" s="341"/>
      <c r="AJ184" s="341"/>
      <c r="AK184" s="341"/>
      <c r="AL184" s="341"/>
      <c r="AM184" s="341"/>
      <c r="AN184" s="341"/>
      <c r="AO184" s="341"/>
      <c r="AR184" s="1"/>
      <c r="AS184" s="178" t="str">
        <f t="shared" ref="AS184:AS189" si="100">C159</f>
        <v>Kansainvälinen toiminta</v>
      </c>
      <c r="AT184" s="162"/>
      <c r="AU184" s="162"/>
      <c r="AV184" s="162"/>
      <c r="AW184" s="162"/>
      <c r="AX184" s="162"/>
      <c r="AY184" s="162"/>
      <c r="AZ184" s="26">
        <f t="shared" ref="AZ184:AZ189" si="101">J159</f>
        <v>0</v>
      </c>
      <c r="BA184" s="160" t="str">
        <f t="shared" ref="BA184:BA189" si="102">K159</f>
        <v>Ei arvioitu</v>
      </c>
      <c r="BB184" s="160"/>
      <c r="BC184" s="179"/>
      <c r="BD184" s="42"/>
      <c r="BE184" s="30">
        <f>O159</f>
        <v>3</v>
      </c>
      <c r="BF184" s="201" t="str">
        <f t="shared" si="98"/>
        <v>Tärkeä</v>
      </c>
      <c r="BG184" s="201"/>
      <c r="BH184" s="201"/>
      <c r="BI184" s="201"/>
      <c r="BJ184" s="201"/>
      <c r="BK184" s="28">
        <f t="shared" si="97"/>
        <v>0</v>
      </c>
      <c r="BL184" s="201" t="str">
        <f t="shared" si="99"/>
        <v>Ei arvioitu</v>
      </c>
      <c r="BM184" s="201"/>
      <c r="BN184" s="201"/>
      <c r="BO184" s="201"/>
      <c r="BP184" s="202"/>
      <c r="BQ184" s="7"/>
      <c r="CY184" s="87"/>
      <c r="CZ184" s="87"/>
      <c r="DA184" s="87"/>
      <c r="DB184" s="87"/>
      <c r="DC184" s="87"/>
      <c r="DD184" s="87"/>
      <c r="DE184" s="87"/>
      <c r="DF184" s="87"/>
      <c r="DG184" s="87"/>
      <c r="DH184" s="87"/>
      <c r="DI184" s="87"/>
      <c r="DJ184" s="87"/>
      <c r="DK184" s="87"/>
      <c r="DL184" s="87"/>
      <c r="DM184" s="87"/>
      <c r="DN184" s="87"/>
      <c r="DO184" s="87"/>
      <c r="DP184" s="87"/>
      <c r="DQ184" s="87"/>
      <c r="DR184" s="87"/>
    </row>
    <row r="185" spans="2:122" ht="13" hidden="1" customHeight="1" outlineLevel="1" thickBot="1" x14ac:dyDescent="0.35">
      <c r="B185" s="1"/>
      <c r="C185" s="175"/>
      <c r="D185" s="176"/>
      <c r="E185" s="176"/>
      <c r="F185" s="176"/>
      <c r="G185" s="176"/>
      <c r="H185" s="176"/>
      <c r="I185" s="177"/>
      <c r="J185" s="166" t="s">
        <v>73</v>
      </c>
      <c r="K185" s="166"/>
      <c r="L185" s="166" t="s">
        <v>74</v>
      </c>
      <c r="M185" s="166"/>
      <c r="N185" s="166"/>
      <c r="O185" s="166"/>
      <c r="P185" s="166" t="s">
        <v>73</v>
      </c>
      <c r="Q185" s="166"/>
      <c r="R185" s="166" t="s">
        <v>74</v>
      </c>
      <c r="S185" s="166"/>
      <c r="T185" s="166"/>
      <c r="U185" s="166"/>
      <c r="V185" s="166" t="s">
        <v>106</v>
      </c>
      <c r="W185" s="166"/>
      <c r="X185" s="166"/>
      <c r="Y185" s="166"/>
      <c r="Z185" s="166"/>
      <c r="AA185" s="7"/>
      <c r="AD185" s="341"/>
      <c r="AE185" s="341"/>
      <c r="AF185" s="341"/>
      <c r="AG185" s="341"/>
      <c r="AH185" s="341"/>
      <c r="AI185" s="341"/>
      <c r="AJ185" s="341"/>
      <c r="AK185" s="341"/>
      <c r="AL185" s="341"/>
      <c r="AM185" s="341"/>
      <c r="AN185" s="341"/>
      <c r="AO185" s="341"/>
      <c r="AR185" s="1"/>
      <c r="AS185" s="178" t="str">
        <f t="shared" si="100"/>
        <v>Suomen puolustuskyky</v>
      </c>
      <c r="AT185" s="162"/>
      <c r="AU185" s="162"/>
      <c r="AV185" s="162"/>
      <c r="AW185" s="162"/>
      <c r="AX185" s="162"/>
      <c r="AY185" s="162"/>
      <c r="AZ185" s="26">
        <f t="shared" si="101"/>
        <v>0</v>
      </c>
      <c r="BA185" s="160" t="str">
        <f t="shared" si="102"/>
        <v>Ei arvioitu</v>
      </c>
      <c r="BB185" s="160"/>
      <c r="BC185" s="179"/>
      <c r="BD185" s="42"/>
      <c r="BE185" s="44"/>
      <c r="BF185" s="44"/>
      <c r="BG185" s="44"/>
      <c r="BH185" s="44"/>
      <c r="BI185" s="44"/>
      <c r="BJ185" s="44"/>
      <c r="BK185" s="44"/>
      <c r="BL185" s="44"/>
      <c r="BM185" s="44"/>
      <c r="BN185" s="44"/>
      <c r="BO185" s="44"/>
      <c r="BP185" s="44"/>
      <c r="BQ185" s="7"/>
      <c r="CY185" s="87"/>
      <c r="CZ185" s="87"/>
      <c r="DA185" s="87"/>
      <c r="DB185" s="87"/>
      <c r="DC185" s="87"/>
      <c r="DD185" s="87"/>
      <c r="DE185" s="87"/>
      <c r="DF185" s="87"/>
      <c r="DG185" s="87"/>
      <c r="DH185" s="87"/>
      <c r="DI185" s="87"/>
      <c r="DJ185" s="87"/>
      <c r="DK185" s="87"/>
      <c r="DL185" s="87"/>
      <c r="DM185" s="87"/>
      <c r="DN185" s="87"/>
      <c r="DO185" s="87"/>
      <c r="DP185" s="87"/>
      <c r="DQ185" s="87"/>
      <c r="DR185" s="87"/>
    </row>
    <row r="186" spans="2:122" ht="13" hidden="1" customHeight="1" outlineLevel="1" x14ac:dyDescent="0.3">
      <c r="B186" s="1"/>
      <c r="C186" s="26">
        <f>C172</f>
        <v>0</v>
      </c>
      <c r="D186" s="162" t="s">
        <v>58</v>
      </c>
      <c r="E186" s="162"/>
      <c r="F186" s="162"/>
      <c r="G186" s="162"/>
      <c r="H186" s="158" t="s">
        <v>31</v>
      </c>
      <c r="I186" s="159"/>
      <c r="J186" s="74"/>
      <c r="K186" s="3" t="s">
        <v>138</v>
      </c>
      <c r="L186" s="26"/>
      <c r="M186" s="160" t="str">
        <f t="shared" ref="M186:M241" si="103">IF(L186=1,"Ei vaikutuksia",IF(L186=2,"Jonkin verran",IF(L186=3,"Merkittävät",IF(L186=4,"Kohtuuttomat",IF(L186=5,"Sietämättömät","Täytä arvo 1-5")))))</f>
        <v>Täytä arvo 1-5</v>
      </c>
      <c r="N186" s="160"/>
      <c r="O186" s="160"/>
      <c r="P186" s="74"/>
      <c r="Q186" s="3" t="s">
        <v>138</v>
      </c>
      <c r="R186" s="26"/>
      <c r="S186" s="160" t="str">
        <f t="shared" ref="S186:S241" si="104">IF(R186=1,"Ei vaikutuksia",IF(R186=2,"Jonkin verran",IF(R186=3,"Merkittävät",IF(R186=4,"Kohtuuttomat",IF(R186=5,"Sietämättömät","Täytä arvo 1-5")))))</f>
        <v>Täytä arvo 1-5</v>
      </c>
      <c r="T186" s="160"/>
      <c r="U186" s="160"/>
      <c r="V186" s="163"/>
      <c r="W186" s="163"/>
      <c r="X186" s="163"/>
      <c r="Y186" s="163"/>
      <c r="Z186" s="163"/>
      <c r="AA186" s="7"/>
      <c r="AD186" s="342" t="s">
        <v>166</v>
      </c>
      <c r="AE186" s="342"/>
      <c r="AF186" s="342"/>
      <c r="AG186" s="342"/>
      <c r="AH186" s="342"/>
      <c r="AI186" s="342"/>
      <c r="AJ186" s="342"/>
      <c r="AK186" s="342"/>
      <c r="AL186" s="342"/>
      <c r="AM186" s="342"/>
      <c r="AN186" s="342"/>
      <c r="AO186" s="342"/>
      <c r="AR186" s="1"/>
      <c r="AS186" s="178" t="str">
        <f t="shared" si="100"/>
        <v>Sisäinen turvallisuus</v>
      </c>
      <c r="AT186" s="162"/>
      <c r="AU186" s="162"/>
      <c r="AV186" s="162"/>
      <c r="AW186" s="162"/>
      <c r="AX186" s="162"/>
      <c r="AY186" s="162"/>
      <c r="AZ186" s="26">
        <f t="shared" si="101"/>
        <v>0</v>
      </c>
      <c r="BA186" s="160" t="str">
        <f t="shared" si="102"/>
        <v>Ei arvioitu</v>
      </c>
      <c r="BB186" s="160"/>
      <c r="BC186" s="179"/>
      <c r="BD186" s="42"/>
      <c r="BE186" s="44"/>
      <c r="BF186" s="44"/>
      <c r="BG186" s="44"/>
      <c r="BH186" s="44"/>
      <c r="BI186" s="44"/>
      <c r="BJ186" s="44"/>
      <c r="BK186" s="44"/>
      <c r="BL186" s="44"/>
      <c r="BM186" s="44"/>
      <c r="BN186" s="44"/>
      <c r="BO186" s="44"/>
      <c r="BP186" s="44"/>
      <c r="BQ186" s="7"/>
      <c r="CY186" s="87"/>
      <c r="CZ186" s="87"/>
      <c r="DA186" s="87"/>
      <c r="DB186" s="87"/>
      <c r="DC186" s="87"/>
      <c r="DD186" s="87"/>
      <c r="DE186" s="87"/>
      <c r="DF186" s="87"/>
      <c r="DG186" s="87"/>
      <c r="DH186" s="87"/>
      <c r="DI186" s="87"/>
      <c r="DJ186" s="87"/>
      <c r="DK186" s="87"/>
      <c r="DL186" s="87"/>
      <c r="DM186" s="87"/>
      <c r="DN186" s="87"/>
      <c r="DO186" s="87"/>
      <c r="DP186" s="87"/>
      <c r="DQ186" s="87"/>
      <c r="DR186" s="87"/>
    </row>
    <row r="187" spans="2:122" ht="13" hidden="1" customHeight="1" outlineLevel="1" x14ac:dyDescent="0.3">
      <c r="B187" s="1"/>
      <c r="C187" s="42"/>
      <c r="D187" s="162"/>
      <c r="E187" s="162"/>
      <c r="F187" s="162"/>
      <c r="G187" s="162"/>
      <c r="H187" s="158" t="s">
        <v>76</v>
      </c>
      <c r="I187" s="159"/>
      <c r="J187" s="74"/>
      <c r="K187" s="3" t="s">
        <v>138</v>
      </c>
      <c r="L187" s="26"/>
      <c r="M187" s="160" t="str">
        <f t="shared" si="103"/>
        <v>Täytä arvo 1-5</v>
      </c>
      <c r="N187" s="160"/>
      <c r="O187" s="160"/>
      <c r="P187" s="74"/>
      <c r="Q187" s="3" t="s">
        <v>138</v>
      </c>
      <c r="R187" s="26"/>
      <c r="S187" s="160" t="str">
        <f t="shared" si="104"/>
        <v>Täytä arvo 1-5</v>
      </c>
      <c r="T187" s="160"/>
      <c r="U187" s="160"/>
      <c r="V187" s="163"/>
      <c r="W187" s="163"/>
      <c r="X187" s="163"/>
      <c r="Y187" s="163"/>
      <c r="Z187" s="163"/>
      <c r="AA187" s="7"/>
      <c r="AD187" s="342"/>
      <c r="AE187" s="342"/>
      <c r="AF187" s="342"/>
      <c r="AG187" s="342"/>
      <c r="AH187" s="342"/>
      <c r="AI187" s="342"/>
      <c r="AJ187" s="342"/>
      <c r="AK187" s="342"/>
      <c r="AL187" s="342"/>
      <c r="AM187" s="342"/>
      <c r="AN187" s="342"/>
      <c r="AO187" s="342"/>
      <c r="AR187" s="1"/>
      <c r="AS187" s="178" t="str">
        <f t="shared" si="100"/>
        <v>Talouden ja infrastruktuurin toimivuus</v>
      </c>
      <c r="AT187" s="162"/>
      <c r="AU187" s="162"/>
      <c r="AV187" s="162"/>
      <c r="AW187" s="162"/>
      <c r="AX187" s="162"/>
      <c r="AY187" s="162"/>
      <c r="AZ187" s="26">
        <f t="shared" si="101"/>
        <v>0</v>
      </c>
      <c r="BA187" s="160" t="str">
        <f t="shared" si="102"/>
        <v>Ei arvioitu</v>
      </c>
      <c r="BB187" s="160"/>
      <c r="BC187" s="179"/>
      <c r="BD187" s="42"/>
      <c r="BE187" s="44"/>
      <c r="BF187" s="44"/>
      <c r="BG187" s="44"/>
      <c r="BH187" s="44"/>
      <c r="BI187" s="44"/>
      <c r="BJ187" s="44"/>
      <c r="BK187" s="44"/>
      <c r="BL187" s="44"/>
      <c r="BM187" s="44"/>
      <c r="BN187" s="44"/>
      <c r="BO187" s="44"/>
      <c r="BP187" s="44"/>
      <c r="BQ187" s="7"/>
      <c r="CY187" s="87"/>
      <c r="CZ187" s="87"/>
      <c r="DA187" s="87"/>
      <c r="DB187" s="87"/>
      <c r="DC187" s="87"/>
      <c r="DD187" s="87"/>
      <c r="DE187" s="87"/>
      <c r="DF187" s="87"/>
      <c r="DG187" s="87"/>
      <c r="DH187" s="87"/>
      <c r="DI187" s="87"/>
      <c r="DJ187" s="87"/>
      <c r="DK187" s="87"/>
      <c r="DL187" s="87"/>
      <c r="DM187" s="87"/>
      <c r="DN187" s="87"/>
      <c r="DO187" s="87"/>
      <c r="DP187" s="87"/>
      <c r="DQ187" s="87"/>
      <c r="DR187" s="87"/>
    </row>
    <row r="188" spans="2:122" ht="13" hidden="1" customHeight="1" outlineLevel="1" x14ac:dyDescent="0.3">
      <c r="B188" s="1"/>
      <c r="C188" s="42"/>
      <c r="D188" s="162"/>
      <c r="E188" s="162"/>
      <c r="F188" s="162"/>
      <c r="G188" s="162"/>
      <c r="H188" s="158" t="s">
        <v>75</v>
      </c>
      <c r="I188" s="159"/>
      <c r="J188" s="74"/>
      <c r="K188" s="3" t="s">
        <v>138</v>
      </c>
      <c r="L188" s="26"/>
      <c r="M188" s="160" t="str">
        <f t="shared" ref="M188" si="105">IF(L188=1,"Ei vaikutuksia",IF(L188=2,"Jonkin verran",IF(L188=3,"Merkittävät",IF(L188=4,"Kohtuuttomat",IF(L188=5,"Sietämättömät","Täytä arvo 1-5")))))</f>
        <v>Täytä arvo 1-5</v>
      </c>
      <c r="N188" s="160"/>
      <c r="O188" s="160"/>
      <c r="P188" s="74"/>
      <c r="Q188" s="3" t="s">
        <v>138</v>
      </c>
      <c r="R188" s="26"/>
      <c r="S188" s="160" t="str">
        <f t="shared" ref="S188" si="106">IF(R188=1,"Ei vaikutuksia",IF(R188=2,"Jonkin verran",IF(R188=3,"Merkittävät",IF(R188=4,"Kohtuuttomat",IF(R188=5,"Sietämättömät","Täytä arvo 1-5")))))</f>
        <v>Täytä arvo 1-5</v>
      </c>
      <c r="T188" s="160"/>
      <c r="U188" s="160"/>
      <c r="V188" s="163"/>
      <c r="W188" s="163"/>
      <c r="X188" s="163"/>
      <c r="Y188" s="163"/>
      <c r="Z188" s="163"/>
      <c r="AA188" s="7"/>
      <c r="AD188" s="342"/>
      <c r="AE188" s="342"/>
      <c r="AF188" s="342"/>
      <c r="AG188" s="342"/>
      <c r="AH188" s="342"/>
      <c r="AI188" s="342"/>
      <c r="AJ188" s="342"/>
      <c r="AK188" s="342"/>
      <c r="AL188" s="342"/>
      <c r="AM188" s="342"/>
      <c r="AN188" s="342"/>
      <c r="AO188" s="342"/>
      <c r="AR188" s="1"/>
      <c r="AS188" s="178" t="str">
        <f t="shared" si="100"/>
        <v>Väestön toimeentuloturva ja toimintakyky</v>
      </c>
      <c r="AT188" s="162"/>
      <c r="AU188" s="162"/>
      <c r="AV188" s="162"/>
      <c r="AW188" s="162"/>
      <c r="AX188" s="162"/>
      <c r="AY188" s="162"/>
      <c r="AZ188" s="26">
        <f t="shared" si="101"/>
        <v>0</v>
      </c>
      <c r="BA188" s="160" t="str">
        <f t="shared" si="102"/>
        <v>Ei arvioitu</v>
      </c>
      <c r="BB188" s="160"/>
      <c r="BC188" s="179"/>
      <c r="BD188" s="42"/>
      <c r="BE188" s="44"/>
      <c r="BF188" s="44"/>
      <c r="BG188" s="44"/>
      <c r="BH188" s="44"/>
      <c r="BI188" s="44"/>
      <c r="BJ188" s="44"/>
      <c r="BK188" s="44"/>
      <c r="BL188" s="44"/>
      <c r="BM188" s="44"/>
      <c r="BN188" s="44"/>
      <c r="BO188" s="44"/>
      <c r="BP188" s="44"/>
      <c r="BQ188" s="7"/>
      <c r="CY188" s="87"/>
      <c r="CZ188" s="87"/>
      <c r="DA188" s="87"/>
      <c r="DB188" s="87"/>
      <c r="DC188" s="87"/>
      <c r="DD188" s="87"/>
      <c r="DE188" s="87"/>
      <c r="DF188" s="87"/>
      <c r="DG188" s="87"/>
      <c r="DH188" s="87"/>
      <c r="DI188" s="87"/>
      <c r="DJ188" s="87"/>
      <c r="DK188" s="87"/>
      <c r="DL188" s="87"/>
      <c r="DM188" s="87"/>
      <c r="DN188" s="87"/>
      <c r="DO188" s="87"/>
      <c r="DP188" s="87"/>
      <c r="DQ188" s="87"/>
      <c r="DR188" s="87"/>
    </row>
    <row r="189" spans="2:122" ht="13" hidden="1" customHeight="1" outlineLevel="1" thickBot="1" x14ac:dyDescent="0.35">
      <c r="B189" s="1"/>
      <c r="C189" s="26">
        <f>C173</f>
        <v>0</v>
      </c>
      <c r="D189" s="162" t="s">
        <v>57</v>
      </c>
      <c r="E189" s="162"/>
      <c r="F189" s="162"/>
      <c r="G189" s="162"/>
      <c r="H189" s="158" t="s">
        <v>31</v>
      </c>
      <c r="I189" s="159"/>
      <c r="J189" s="74"/>
      <c r="K189" s="3" t="s">
        <v>138</v>
      </c>
      <c r="L189" s="26"/>
      <c r="M189" s="160" t="str">
        <f t="shared" si="103"/>
        <v>Täytä arvo 1-5</v>
      </c>
      <c r="N189" s="160"/>
      <c r="O189" s="160"/>
      <c r="P189" s="74"/>
      <c r="Q189" s="3" t="s">
        <v>138</v>
      </c>
      <c r="R189" s="26"/>
      <c r="S189" s="160" t="str">
        <f t="shared" si="104"/>
        <v>Täytä arvo 1-5</v>
      </c>
      <c r="T189" s="160"/>
      <c r="U189" s="160"/>
      <c r="V189" s="163"/>
      <c r="W189" s="163"/>
      <c r="X189" s="163"/>
      <c r="Y189" s="163"/>
      <c r="Z189" s="163"/>
      <c r="AA189" s="7"/>
      <c r="AD189" s="343" t="s">
        <v>166</v>
      </c>
      <c r="AE189" s="343"/>
      <c r="AF189" s="343"/>
      <c r="AG189" s="343"/>
      <c r="AH189" s="343"/>
      <c r="AI189" s="343"/>
      <c r="AJ189" s="343"/>
      <c r="AK189" s="343"/>
      <c r="AL189" s="343"/>
      <c r="AM189" s="343"/>
      <c r="AN189" s="343"/>
      <c r="AO189" s="343"/>
      <c r="AR189" s="31"/>
      <c r="AS189" s="180" t="str">
        <f t="shared" si="100"/>
        <v>Henkinen kriisinkestävyys</v>
      </c>
      <c r="AT189" s="181"/>
      <c r="AU189" s="181"/>
      <c r="AV189" s="181"/>
      <c r="AW189" s="181"/>
      <c r="AX189" s="181"/>
      <c r="AY189" s="181"/>
      <c r="AZ189" s="28">
        <f t="shared" si="101"/>
        <v>0</v>
      </c>
      <c r="BA189" s="182" t="str">
        <f t="shared" si="102"/>
        <v>Ei arvioitu</v>
      </c>
      <c r="BB189" s="182"/>
      <c r="BC189" s="183"/>
      <c r="BD189" s="42"/>
      <c r="BE189" s="44"/>
      <c r="BF189" s="44"/>
      <c r="BG189" s="44"/>
      <c r="BH189" s="44"/>
      <c r="BI189" s="44"/>
      <c r="BJ189" s="44"/>
      <c r="BK189" s="44"/>
      <c r="BL189" s="44"/>
      <c r="BM189" s="44"/>
      <c r="BN189" s="44"/>
      <c r="BO189" s="44"/>
      <c r="BP189" s="44"/>
      <c r="BQ189" s="32"/>
      <c r="CY189" s="87"/>
      <c r="CZ189" s="87"/>
      <c r="DA189" s="87"/>
      <c r="DB189" s="87"/>
      <c r="DC189" s="87"/>
      <c r="DD189" s="87"/>
      <c r="DE189" s="87"/>
      <c r="DF189" s="87"/>
      <c r="DG189" s="87"/>
      <c r="DH189" s="87"/>
      <c r="DI189" s="87"/>
      <c r="DJ189" s="87"/>
      <c r="DK189" s="87"/>
      <c r="DL189" s="87"/>
      <c r="DM189" s="87"/>
      <c r="DN189" s="87"/>
      <c r="DO189" s="87"/>
      <c r="DP189" s="87"/>
      <c r="DQ189" s="87"/>
      <c r="DR189" s="87"/>
    </row>
    <row r="190" spans="2:122" ht="13" hidden="1" customHeight="1" outlineLevel="1" thickBot="1" x14ac:dyDescent="0.35">
      <c r="B190" s="1"/>
      <c r="C190" s="42"/>
      <c r="D190" s="162"/>
      <c r="E190" s="162"/>
      <c r="F190" s="162"/>
      <c r="G190" s="162"/>
      <c r="H190" s="158" t="s">
        <v>76</v>
      </c>
      <c r="I190" s="159"/>
      <c r="J190" s="74"/>
      <c r="K190" s="3" t="s">
        <v>138</v>
      </c>
      <c r="L190" s="26"/>
      <c r="M190" s="160" t="str">
        <f t="shared" si="103"/>
        <v>Täytä arvo 1-5</v>
      </c>
      <c r="N190" s="160"/>
      <c r="O190" s="160"/>
      <c r="P190" s="74"/>
      <c r="Q190" s="3" t="s">
        <v>138</v>
      </c>
      <c r="R190" s="26"/>
      <c r="S190" s="160" t="str">
        <f t="shared" si="104"/>
        <v>Täytä arvo 1-5</v>
      </c>
      <c r="T190" s="160"/>
      <c r="U190" s="160"/>
      <c r="V190" s="163"/>
      <c r="W190" s="163"/>
      <c r="X190" s="163"/>
      <c r="Y190" s="163"/>
      <c r="Z190" s="163"/>
      <c r="AA190" s="7"/>
      <c r="AD190" s="343"/>
      <c r="AE190" s="343"/>
      <c r="AF190" s="343"/>
      <c r="AG190" s="343"/>
      <c r="AH190" s="343"/>
      <c r="AI190" s="343"/>
      <c r="AJ190" s="343"/>
      <c r="AK190" s="343"/>
      <c r="AL190" s="343"/>
      <c r="AM190" s="343"/>
      <c r="AN190" s="343"/>
      <c r="AO190" s="343"/>
      <c r="AR190" s="1"/>
      <c r="AS190" s="44"/>
      <c r="AT190" s="44"/>
      <c r="AU190" s="44"/>
      <c r="AV190" s="44"/>
      <c r="AW190" s="44"/>
      <c r="AX190" s="44"/>
      <c r="AY190" s="44"/>
      <c r="AZ190" s="44"/>
      <c r="BA190" s="44"/>
      <c r="BB190" s="44"/>
      <c r="BC190" s="44"/>
      <c r="BD190" s="42"/>
      <c r="BE190" s="44"/>
      <c r="BF190" s="44"/>
      <c r="BG190" s="44"/>
      <c r="BH190" s="44"/>
      <c r="BI190" s="44"/>
      <c r="BJ190" s="44"/>
      <c r="BK190" s="44"/>
      <c r="BL190" s="44"/>
      <c r="BM190" s="44"/>
      <c r="BN190" s="44"/>
      <c r="BO190" s="44"/>
      <c r="BP190" s="44"/>
      <c r="BQ190" s="7"/>
      <c r="CY190" s="87"/>
      <c r="CZ190" s="87"/>
      <c r="DA190" s="87"/>
      <c r="DB190" s="87"/>
      <c r="DC190" s="87"/>
      <c r="DD190" s="87"/>
      <c r="DE190" s="87"/>
      <c r="DF190" s="87"/>
      <c r="DG190" s="87"/>
      <c r="DH190" s="87"/>
      <c r="DI190" s="87"/>
      <c r="DJ190" s="87"/>
      <c r="DK190" s="87"/>
      <c r="DL190" s="87"/>
      <c r="DM190" s="87"/>
      <c r="DN190" s="87"/>
      <c r="DO190" s="87"/>
      <c r="DP190" s="87"/>
      <c r="DQ190" s="87"/>
      <c r="DR190" s="87"/>
    </row>
    <row r="191" spans="2:122" ht="13" hidden="1" customHeight="1" outlineLevel="1" thickBot="1" x14ac:dyDescent="0.35">
      <c r="B191" s="1"/>
      <c r="C191" s="42"/>
      <c r="D191" s="162"/>
      <c r="E191" s="162"/>
      <c r="F191" s="162"/>
      <c r="G191" s="162"/>
      <c r="H191" s="158" t="s">
        <v>75</v>
      </c>
      <c r="I191" s="159"/>
      <c r="J191" s="74"/>
      <c r="K191" s="3" t="s">
        <v>138</v>
      </c>
      <c r="L191" s="26"/>
      <c r="M191" s="160" t="str">
        <f t="shared" si="103"/>
        <v>Täytä arvo 1-5</v>
      </c>
      <c r="N191" s="160"/>
      <c r="O191" s="160"/>
      <c r="P191" s="74"/>
      <c r="Q191" s="3" t="s">
        <v>138</v>
      </c>
      <c r="R191" s="26"/>
      <c r="S191" s="160" t="str">
        <f t="shared" si="104"/>
        <v>Täytä arvo 1-5</v>
      </c>
      <c r="T191" s="160"/>
      <c r="U191" s="160"/>
      <c r="V191" s="163"/>
      <c r="W191" s="163"/>
      <c r="X191" s="163"/>
      <c r="Y191" s="163"/>
      <c r="Z191" s="163"/>
      <c r="AA191" s="7"/>
      <c r="AD191" s="343"/>
      <c r="AE191" s="343"/>
      <c r="AF191" s="343"/>
      <c r="AG191" s="343"/>
      <c r="AH191" s="343"/>
      <c r="AI191" s="343"/>
      <c r="AJ191" s="343"/>
      <c r="AK191" s="343"/>
      <c r="AL191" s="343"/>
      <c r="AM191" s="343"/>
      <c r="AN191" s="343"/>
      <c r="AO191" s="343"/>
      <c r="AR191" s="1"/>
      <c r="AS191" s="184" t="str">
        <f>C166</f>
        <v>Yhteiskunnan turvallisuusstrategiassa kuvatut uhkamallit. Arvioidaan uhkien merkitys arvioinnin kohteelle.</v>
      </c>
      <c r="AT191" s="185"/>
      <c r="AU191" s="185"/>
      <c r="AV191" s="185"/>
      <c r="AW191" s="185"/>
      <c r="AX191" s="185"/>
      <c r="AY191" s="185"/>
      <c r="AZ191" s="185"/>
      <c r="BA191" s="185"/>
      <c r="BB191" s="185"/>
      <c r="BC191" s="185"/>
      <c r="BD191" s="185"/>
      <c r="BE191" s="185"/>
      <c r="BF191" s="185"/>
      <c r="BG191" s="185"/>
      <c r="BH191" s="185"/>
      <c r="BI191" s="185"/>
      <c r="BJ191" s="185"/>
      <c r="BK191" s="185"/>
      <c r="BL191" s="185"/>
      <c r="BM191" s="185"/>
      <c r="BN191" s="185"/>
      <c r="BO191" s="185"/>
      <c r="BP191" s="186"/>
      <c r="BQ191" s="7"/>
      <c r="CY191" s="87"/>
      <c r="CZ191" s="87"/>
      <c r="DA191" s="87"/>
      <c r="DB191" s="87"/>
      <c r="DC191" s="87"/>
      <c r="DD191" s="87"/>
      <c r="DE191" s="87"/>
      <c r="DF191" s="87"/>
      <c r="DG191" s="87"/>
      <c r="DH191" s="87"/>
      <c r="DI191" s="87"/>
      <c r="DJ191" s="87"/>
      <c r="DK191" s="87"/>
      <c r="DL191" s="87"/>
      <c r="DM191" s="87"/>
      <c r="DN191" s="87"/>
      <c r="DO191" s="87"/>
      <c r="DP191" s="87"/>
      <c r="DQ191" s="87"/>
      <c r="DR191" s="87"/>
    </row>
    <row r="192" spans="2:122" ht="13" hidden="1" customHeight="1" outlineLevel="1" thickBot="1" x14ac:dyDescent="0.35">
      <c r="B192" s="1"/>
      <c r="C192" s="26">
        <f>C174</f>
        <v>0</v>
      </c>
      <c r="D192" s="162" t="s">
        <v>59</v>
      </c>
      <c r="E192" s="162"/>
      <c r="F192" s="162"/>
      <c r="G192" s="162"/>
      <c r="H192" s="158" t="s">
        <v>31</v>
      </c>
      <c r="I192" s="159"/>
      <c r="J192" s="74"/>
      <c r="K192" s="3" t="s">
        <v>138</v>
      </c>
      <c r="L192" s="26"/>
      <c r="M192" s="160" t="str">
        <f t="shared" si="103"/>
        <v>Täytä arvo 1-5</v>
      </c>
      <c r="N192" s="160"/>
      <c r="O192" s="160"/>
      <c r="P192" s="74"/>
      <c r="Q192" s="3" t="s">
        <v>138</v>
      </c>
      <c r="R192" s="26"/>
      <c r="S192" s="160" t="str">
        <f t="shared" si="104"/>
        <v>Täytä arvo 1-5</v>
      </c>
      <c r="T192" s="160"/>
      <c r="U192" s="160"/>
      <c r="V192" s="163"/>
      <c r="W192" s="163"/>
      <c r="X192" s="163"/>
      <c r="Y192" s="163"/>
      <c r="Z192" s="163"/>
      <c r="AA192" s="7"/>
      <c r="AD192" s="339" t="s">
        <v>166</v>
      </c>
      <c r="AE192" s="339"/>
      <c r="AF192" s="339"/>
      <c r="AG192" s="339"/>
      <c r="AH192" s="339"/>
      <c r="AI192" s="339"/>
      <c r="AJ192" s="339"/>
      <c r="AK192" s="339"/>
      <c r="AL192" s="339"/>
      <c r="AM192" s="339"/>
      <c r="AN192" s="339"/>
      <c r="AO192" s="339"/>
      <c r="AR192" s="1"/>
      <c r="AS192" s="44"/>
      <c r="AT192" s="44"/>
      <c r="AU192" s="44"/>
      <c r="AV192" s="44"/>
      <c r="AW192" s="44"/>
      <c r="AX192" s="44"/>
      <c r="AY192" s="44"/>
      <c r="AZ192" s="44"/>
      <c r="BA192" s="44"/>
      <c r="BB192" s="44"/>
      <c r="BC192" s="44"/>
      <c r="BD192" s="42"/>
      <c r="BE192" s="44"/>
      <c r="BF192" s="44"/>
      <c r="BG192" s="44"/>
      <c r="BH192" s="44"/>
      <c r="BI192" s="44"/>
      <c r="BJ192" s="44"/>
      <c r="BK192" s="44"/>
      <c r="BL192" s="44"/>
      <c r="BM192" s="44"/>
      <c r="BN192" s="44"/>
      <c r="BO192" s="44"/>
      <c r="BP192" s="44"/>
      <c r="BQ192" s="7"/>
      <c r="CY192" s="87"/>
      <c r="CZ192" s="87"/>
      <c r="DA192" s="87"/>
      <c r="DB192" s="87"/>
      <c r="DC192" s="87"/>
      <c r="DD192" s="87"/>
      <c r="DE192" s="87"/>
      <c r="DF192" s="87"/>
      <c r="DG192" s="87"/>
      <c r="DH192" s="87"/>
      <c r="DI192" s="87"/>
      <c r="DJ192" s="87"/>
      <c r="DK192" s="87"/>
      <c r="DL192" s="87"/>
      <c r="DM192" s="87"/>
      <c r="DN192" s="87"/>
      <c r="DO192" s="87"/>
      <c r="DP192" s="87"/>
      <c r="DQ192" s="87"/>
      <c r="DR192" s="87"/>
    </row>
    <row r="193" spans="2:122" ht="13" hidden="1" customHeight="1" outlineLevel="1" x14ac:dyDescent="0.3">
      <c r="B193" s="1"/>
      <c r="C193" s="42"/>
      <c r="D193" s="162"/>
      <c r="E193" s="162"/>
      <c r="F193" s="162"/>
      <c r="G193" s="162"/>
      <c r="H193" s="158" t="s">
        <v>76</v>
      </c>
      <c r="I193" s="159"/>
      <c r="J193" s="74"/>
      <c r="K193" s="3" t="s">
        <v>138</v>
      </c>
      <c r="L193" s="26"/>
      <c r="M193" s="160" t="str">
        <f t="shared" si="103"/>
        <v>Täytä arvo 1-5</v>
      </c>
      <c r="N193" s="160"/>
      <c r="O193" s="160"/>
      <c r="P193" s="74"/>
      <c r="Q193" s="3" t="s">
        <v>138</v>
      </c>
      <c r="R193" s="26"/>
      <c r="S193" s="160" t="str">
        <f t="shared" si="104"/>
        <v>Täytä arvo 1-5</v>
      </c>
      <c r="T193" s="160"/>
      <c r="U193" s="160"/>
      <c r="V193" s="163"/>
      <c r="W193" s="163"/>
      <c r="X193" s="163"/>
      <c r="Y193" s="163"/>
      <c r="Z193" s="163"/>
      <c r="AA193" s="7"/>
      <c r="AD193" s="339"/>
      <c r="AE193" s="339"/>
      <c r="AF193" s="339"/>
      <c r="AG193" s="339"/>
      <c r="AH193" s="339"/>
      <c r="AI193" s="339"/>
      <c r="AJ193" s="339"/>
      <c r="AK193" s="339"/>
      <c r="AL193" s="339"/>
      <c r="AM193" s="339"/>
      <c r="AN193" s="339"/>
      <c r="AO193" s="339"/>
      <c r="AR193" s="1"/>
      <c r="AS193" s="187" t="str">
        <f>C168</f>
        <v>Käytettävissä olevat vaihtoehdot 0-5 (Huom! Avaa tarvittaessa yksityiskohtaisempi arviointiruudukko):</v>
      </c>
      <c r="AT193" s="188"/>
      <c r="AU193" s="188"/>
      <c r="AV193" s="188"/>
      <c r="AW193" s="188"/>
      <c r="AX193" s="188"/>
      <c r="AY193" s="188"/>
      <c r="AZ193" s="188"/>
      <c r="BA193" s="188"/>
      <c r="BB193" s="188"/>
      <c r="BC193" s="188"/>
      <c r="BD193" s="188"/>
      <c r="BE193" s="188"/>
      <c r="BF193" s="188"/>
      <c r="BG193" s="188"/>
      <c r="BH193" s="188"/>
      <c r="BI193" s="188"/>
      <c r="BJ193" s="188"/>
      <c r="BK193" s="188"/>
      <c r="BL193" s="188"/>
      <c r="BM193" s="188"/>
      <c r="BN193" s="188"/>
      <c r="BO193" s="188"/>
      <c r="BP193" s="189"/>
      <c r="BQ193" s="7"/>
      <c r="CY193" s="87"/>
      <c r="CZ193" s="87"/>
      <c r="DA193" s="87"/>
      <c r="DB193" s="87"/>
      <c r="DC193" s="87"/>
      <c r="DD193" s="87"/>
      <c r="DE193" s="87"/>
      <c r="DF193" s="87"/>
      <c r="DG193" s="87"/>
      <c r="DH193" s="87"/>
      <c r="DI193" s="87"/>
      <c r="DJ193" s="87"/>
      <c r="DK193" s="87"/>
      <c r="DL193" s="87"/>
      <c r="DM193" s="87"/>
      <c r="DN193" s="87"/>
      <c r="DO193" s="87"/>
      <c r="DP193" s="87"/>
      <c r="DQ193" s="87"/>
      <c r="DR193" s="87"/>
    </row>
    <row r="194" spans="2:122" ht="13" hidden="1" customHeight="1" outlineLevel="1" thickBot="1" x14ac:dyDescent="0.35">
      <c r="B194" s="1"/>
      <c r="C194" s="42"/>
      <c r="D194" s="162"/>
      <c r="E194" s="162"/>
      <c r="F194" s="162"/>
      <c r="G194" s="162"/>
      <c r="H194" s="158" t="s">
        <v>75</v>
      </c>
      <c r="I194" s="159"/>
      <c r="J194" s="74"/>
      <c r="K194" s="3" t="s">
        <v>138</v>
      </c>
      <c r="L194" s="26"/>
      <c r="M194" s="160" t="str">
        <f t="shared" si="103"/>
        <v>Täytä arvo 1-5</v>
      </c>
      <c r="N194" s="160"/>
      <c r="O194" s="160"/>
      <c r="P194" s="74"/>
      <c r="Q194" s="3" t="s">
        <v>138</v>
      </c>
      <c r="R194" s="26"/>
      <c r="S194" s="160" t="str">
        <f t="shared" si="104"/>
        <v>Täytä arvo 1-5</v>
      </c>
      <c r="T194" s="160"/>
      <c r="U194" s="160"/>
      <c r="V194" s="163"/>
      <c r="W194" s="163"/>
      <c r="X194" s="163"/>
      <c r="Y194" s="163"/>
      <c r="Z194" s="163"/>
      <c r="AA194" s="7"/>
      <c r="AD194" s="339"/>
      <c r="AE194" s="339"/>
      <c r="AF194" s="339"/>
      <c r="AG194" s="339"/>
      <c r="AH194" s="339"/>
      <c r="AI194" s="339"/>
      <c r="AJ194" s="339"/>
      <c r="AK194" s="339"/>
      <c r="AL194" s="339"/>
      <c r="AM194" s="339"/>
      <c r="AN194" s="339"/>
      <c r="AO194" s="339"/>
      <c r="AR194" s="1"/>
      <c r="AS194" s="30">
        <f>C169</f>
        <v>5</v>
      </c>
      <c r="AT194" s="190" t="str">
        <f>D169</f>
        <v>Sietämättömät</v>
      </c>
      <c r="AU194" s="190"/>
      <c r="AV194" s="190"/>
      <c r="AW194" s="30">
        <f>G169</f>
        <v>4</v>
      </c>
      <c r="AX194" s="190" t="str">
        <f>H169</f>
        <v>Kohtuuttomat</v>
      </c>
      <c r="AY194" s="190"/>
      <c r="AZ194" s="190"/>
      <c r="BA194" s="30">
        <f>K169</f>
        <v>3</v>
      </c>
      <c r="BB194" s="190" t="str">
        <f>L169</f>
        <v>Merkittävät</v>
      </c>
      <c r="BC194" s="190"/>
      <c r="BD194" s="190"/>
      <c r="BE194" s="30">
        <f>O169</f>
        <v>2</v>
      </c>
      <c r="BF194" s="190" t="str">
        <f>P169</f>
        <v>Jonkin verran</v>
      </c>
      <c r="BG194" s="190"/>
      <c r="BH194" s="190"/>
      <c r="BI194" s="30">
        <f>S169</f>
        <v>1</v>
      </c>
      <c r="BJ194" s="190" t="str">
        <f>T169</f>
        <v>Ei vaikutusta</v>
      </c>
      <c r="BK194" s="190"/>
      <c r="BL194" s="190"/>
      <c r="BM194" s="30">
        <f>W169</f>
        <v>0</v>
      </c>
      <c r="BN194" s="190" t="str">
        <f>X169</f>
        <v>Ei arvioitu</v>
      </c>
      <c r="BO194" s="190"/>
      <c r="BP194" s="190"/>
      <c r="BQ194" s="7"/>
      <c r="CY194" s="87"/>
      <c r="CZ194" s="87"/>
      <c r="DA194" s="87"/>
      <c r="DB194" s="87"/>
      <c r="DC194" s="87"/>
      <c r="DD194" s="87"/>
      <c r="DE194" s="87"/>
      <c r="DF194" s="87"/>
      <c r="DG194" s="87"/>
      <c r="DH194" s="87"/>
      <c r="DI194" s="87"/>
      <c r="DJ194" s="87"/>
      <c r="DK194" s="87"/>
      <c r="DL194" s="87"/>
      <c r="DM194" s="87"/>
      <c r="DN194" s="87"/>
      <c r="DO194" s="87"/>
      <c r="DP194" s="87"/>
      <c r="DQ194" s="87"/>
      <c r="DR194" s="87"/>
    </row>
    <row r="195" spans="2:122" ht="13" hidden="1" customHeight="1" outlineLevel="1" thickBot="1" x14ac:dyDescent="0.35">
      <c r="B195" s="1"/>
      <c r="C195" s="26">
        <f>C175</f>
        <v>0</v>
      </c>
      <c r="D195" s="162" t="s">
        <v>60</v>
      </c>
      <c r="E195" s="162"/>
      <c r="F195" s="162"/>
      <c r="G195" s="162"/>
      <c r="H195" s="158" t="s">
        <v>31</v>
      </c>
      <c r="I195" s="159"/>
      <c r="J195" s="74"/>
      <c r="K195" s="3" t="s">
        <v>138</v>
      </c>
      <c r="L195" s="26"/>
      <c r="M195" s="160" t="str">
        <f t="shared" si="103"/>
        <v>Täytä arvo 1-5</v>
      </c>
      <c r="N195" s="160"/>
      <c r="O195" s="160"/>
      <c r="P195" s="74"/>
      <c r="Q195" s="3" t="s">
        <v>138</v>
      </c>
      <c r="R195" s="26"/>
      <c r="S195" s="160" t="str">
        <f t="shared" si="104"/>
        <v>Täytä arvo 1-5</v>
      </c>
      <c r="T195" s="160"/>
      <c r="U195" s="160"/>
      <c r="V195" s="163"/>
      <c r="W195" s="163"/>
      <c r="X195" s="163"/>
      <c r="Y195" s="163"/>
      <c r="Z195" s="163"/>
      <c r="AA195" s="7"/>
      <c r="AD195" s="340" t="s">
        <v>166</v>
      </c>
      <c r="AE195" s="340"/>
      <c r="AF195" s="340"/>
      <c r="AG195" s="340"/>
      <c r="AH195" s="340"/>
      <c r="AI195" s="340"/>
      <c r="AJ195" s="340"/>
      <c r="AK195" s="340"/>
      <c r="AL195" s="340"/>
      <c r="AM195" s="340"/>
      <c r="AN195" s="340"/>
      <c r="AO195" s="340"/>
      <c r="AR195" s="1"/>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7"/>
      <c r="CY195" s="87"/>
      <c r="CZ195" s="87"/>
      <c r="DA195" s="87"/>
      <c r="DB195" s="87"/>
      <c r="DC195" s="87"/>
      <c r="DD195" s="87"/>
      <c r="DE195" s="87"/>
      <c r="DF195" s="87"/>
      <c r="DG195" s="87"/>
      <c r="DH195" s="87"/>
      <c r="DI195" s="87"/>
      <c r="DJ195" s="87"/>
      <c r="DK195" s="87"/>
      <c r="DL195" s="87"/>
      <c r="DM195" s="87"/>
      <c r="DN195" s="87"/>
      <c r="DO195" s="87"/>
      <c r="DP195" s="87"/>
      <c r="DQ195" s="87"/>
      <c r="DR195" s="87"/>
    </row>
    <row r="196" spans="2:122" ht="13" hidden="1" customHeight="1" outlineLevel="1" thickBot="1" x14ac:dyDescent="0.35">
      <c r="B196" s="1"/>
      <c r="C196" s="42"/>
      <c r="D196" s="162"/>
      <c r="E196" s="162"/>
      <c r="F196" s="162"/>
      <c r="G196" s="162"/>
      <c r="H196" s="158" t="s">
        <v>76</v>
      </c>
      <c r="I196" s="159"/>
      <c r="J196" s="74"/>
      <c r="K196" s="3" t="s">
        <v>138</v>
      </c>
      <c r="L196" s="26"/>
      <c r="M196" s="160" t="str">
        <f t="shared" si="103"/>
        <v>Täytä arvo 1-5</v>
      </c>
      <c r="N196" s="160"/>
      <c r="O196" s="160"/>
      <c r="P196" s="74"/>
      <c r="Q196" s="3" t="s">
        <v>138</v>
      </c>
      <c r="R196" s="26"/>
      <c r="S196" s="160" t="str">
        <f t="shared" si="104"/>
        <v>Täytä arvo 1-5</v>
      </c>
      <c r="T196" s="160"/>
      <c r="U196" s="160"/>
      <c r="V196" s="163"/>
      <c r="W196" s="163"/>
      <c r="X196" s="163"/>
      <c r="Y196" s="163"/>
      <c r="Z196" s="163"/>
      <c r="AA196" s="7"/>
      <c r="AD196" s="340"/>
      <c r="AE196" s="340"/>
      <c r="AF196" s="340"/>
      <c r="AG196" s="340"/>
      <c r="AH196" s="340"/>
      <c r="AI196" s="340"/>
      <c r="AJ196" s="340"/>
      <c r="AK196" s="340"/>
      <c r="AL196" s="340"/>
      <c r="AM196" s="340"/>
      <c r="AN196" s="340"/>
      <c r="AO196" s="340"/>
      <c r="AR196" s="1"/>
      <c r="AS196" s="191" t="str">
        <f>C171</f>
        <v>Mitkä näistä uhkista voivat häiritä kohteen toimintaa?</v>
      </c>
      <c r="AT196" s="192"/>
      <c r="AU196" s="192"/>
      <c r="AV196" s="192"/>
      <c r="AW196" s="192"/>
      <c r="AX196" s="192"/>
      <c r="AY196" s="192"/>
      <c r="AZ196" s="192"/>
      <c r="BA196" s="192"/>
      <c r="BB196" s="192"/>
      <c r="BC196" s="193"/>
      <c r="BD196" s="42"/>
      <c r="BE196" s="26">
        <f t="shared" ref="BE196:BE202" si="107">O171</f>
        <v>0</v>
      </c>
      <c r="BF196" s="167" t="str">
        <f t="shared" ref="BF196:BF202" si="108">P171</f>
        <v>Julkisen talouden rahoituksen saatavuuden häiriintyminen</v>
      </c>
      <c r="BG196" s="168"/>
      <c r="BH196" s="168"/>
      <c r="BI196" s="168"/>
      <c r="BJ196" s="168"/>
      <c r="BK196" s="168"/>
      <c r="BL196" s="168"/>
      <c r="BM196" s="168"/>
      <c r="BN196" s="168"/>
      <c r="BO196" s="168"/>
      <c r="BP196" s="42"/>
      <c r="BQ196" s="7"/>
      <c r="CY196" s="87"/>
      <c r="CZ196" s="87"/>
      <c r="DA196" s="87"/>
      <c r="DB196" s="87"/>
      <c r="DC196" s="87"/>
      <c r="DD196" s="87"/>
      <c r="DE196" s="87"/>
      <c r="DF196" s="87"/>
      <c r="DG196" s="87"/>
      <c r="DH196" s="87"/>
      <c r="DI196" s="87"/>
      <c r="DJ196" s="87"/>
      <c r="DK196" s="87"/>
      <c r="DL196" s="87"/>
      <c r="DM196" s="87"/>
      <c r="DN196" s="87"/>
      <c r="DO196" s="87"/>
      <c r="DP196" s="87"/>
      <c r="DQ196" s="87"/>
      <c r="DR196" s="87"/>
    </row>
    <row r="197" spans="2:122" ht="13" hidden="1" customHeight="1" outlineLevel="1" x14ac:dyDescent="0.3">
      <c r="B197" s="1"/>
      <c r="C197" s="42"/>
      <c r="D197" s="162"/>
      <c r="E197" s="162"/>
      <c r="F197" s="162"/>
      <c r="G197" s="162"/>
      <c r="H197" s="158" t="s">
        <v>75</v>
      </c>
      <c r="I197" s="159"/>
      <c r="J197" s="74"/>
      <c r="K197" s="3" t="s">
        <v>138</v>
      </c>
      <c r="L197" s="26"/>
      <c r="M197" s="160" t="str">
        <f t="shared" si="103"/>
        <v>Täytä arvo 1-5</v>
      </c>
      <c r="N197" s="160"/>
      <c r="O197" s="160"/>
      <c r="P197" s="74"/>
      <c r="Q197" s="3" t="s">
        <v>138</v>
      </c>
      <c r="R197" s="26"/>
      <c r="S197" s="160" t="str">
        <f t="shared" si="104"/>
        <v>Täytä arvo 1-5</v>
      </c>
      <c r="T197" s="160"/>
      <c r="U197" s="160"/>
      <c r="V197" s="163"/>
      <c r="W197" s="163"/>
      <c r="X197" s="163"/>
      <c r="Y197" s="163"/>
      <c r="Z197" s="163"/>
      <c r="AA197" s="7"/>
      <c r="AD197" s="340"/>
      <c r="AE197" s="340"/>
      <c r="AF197" s="340"/>
      <c r="AG197" s="340"/>
      <c r="AH197" s="340"/>
      <c r="AI197" s="340"/>
      <c r="AJ197" s="340"/>
      <c r="AK197" s="340"/>
      <c r="AL197" s="340"/>
      <c r="AM197" s="340"/>
      <c r="AN197" s="340"/>
      <c r="AO197" s="340"/>
      <c r="AR197" s="1"/>
      <c r="AS197" s="26">
        <f>C172</f>
        <v>0</v>
      </c>
      <c r="AT197" s="167" t="str">
        <f>D172</f>
        <v>Voimahuollon vakavat häiriöt</v>
      </c>
      <c r="AU197" s="168"/>
      <c r="AV197" s="168"/>
      <c r="AW197" s="168"/>
      <c r="AX197" s="168"/>
      <c r="AY197" s="168"/>
      <c r="AZ197" s="168"/>
      <c r="BA197" s="168"/>
      <c r="BB197" s="168"/>
      <c r="BC197" s="168"/>
      <c r="BD197" s="42"/>
      <c r="BE197" s="26">
        <f t="shared" si="107"/>
        <v>0</v>
      </c>
      <c r="BF197" s="167" t="str">
        <f t="shared" si="108"/>
        <v>Väestön terveyden ja hyvinvoinnin vakavat häiriöt</v>
      </c>
      <c r="BG197" s="168"/>
      <c r="BH197" s="168"/>
      <c r="BI197" s="168"/>
      <c r="BJ197" s="168"/>
      <c r="BK197" s="168"/>
      <c r="BL197" s="168"/>
      <c r="BM197" s="168"/>
      <c r="BN197" s="168"/>
      <c r="BO197" s="168"/>
      <c r="BP197" s="42"/>
      <c r="BQ197" s="7"/>
      <c r="CY197" s="87"/>
      <c r="CZ197" s="87"/>
      <c r="DA197" s="87"/>
      <c r="DB197" s="87"/>
      <c r="DC197" s="87"/>
      <c r="DD197" s="87"/>
      <c r="DE197" s="87"/>
      <c r="DF197" s="87"/>
      <c r="DG197" s="87"/>
      <c r="DH197" s="87"/>
      <c r="DI197" s="87"/>
      <c r="DJ197" s="87"/>
      <c r="DK197" s="87"/>
      <c r="DL197" s="87"/>
      <c r="DM197" s="87"/>
      <c r="DN197" s="87"/>
      <c r="DO197" s="87"/>
      <c r="DP197" s="87"/>
      <c r="DQ197" s="87"/>
      <c r="DR197" s="87"/>
    </row>
    <row r="198" spans="2:122" ht="13" hidden="1" customHeight="1" outlineLevel="1" x14ac:dyDescent="0.3">
      <c r="B198" s="1"/>
      <c r="C198" s="26">
        <f>C176</f>
        <v>0</v>
      </c>
      <c r="D198" s="162" t="s">
        <v>61</v>
      </c>
      <c r="E198" s="162"/>
      <c r="F198" s="162"/>
      <c r="G198" s="162"/>
      <c r="H198" s="158" t="s">
        <v>31</v>
      </c>
      <c r="I198" s="159"/>
      <c r="J198" s="74"/>
      <c r="K198" s="3" t="s">
        <v>138</v>
      </c>
      <c r="L198" s="26"/>
      <c r="M198" s="160" t="str">
        <f t="shared" si="103"/>
        <v>Täytä arvo 1-5</v>
      </c>
      <c r="N198" s="160"/>
      <c r="O198" s="160"/>
      <c r="P198" s="74"/>
      <c r="Q198" s="3" t="s">
        <v>138</v>
      </c>
      <c r="R198" s="26"/>
      <c r="S198" s="160" t="str">
        <f t="shared" si="104"/>
        <v>Täytä arvo 1-5</v>
      </c>
      <c r="T198" s="160"/>
      <c r="U198" s="160"/>
      <c r="V198" s="163"/>
      <c r="W198" s="163"/>
      <c r="X198" s="163"/>
      <c r="Y198" s="163"/>
      <c r="Z198" s="163"/>
      <c r="AA198" s="7"/>
      <c r="AD198" s="341" t="s">
        <v>166</v>
      </c>
      <c r="AE198" s="341"/>
      <c r="AF198" s="341"/>
      <c r="AG198" s="341"/>
      <c r="AH198" s="341"/>
      <c r="AI198" s="341"/>
      <c r="AJ198" s="341"/>
      <c r="AK198" s="341"/>
      <c r="AL198" s="341"/>
      <c r="AM198" s="341"/>
      <c r="AN198" s="341"/>
      <c r="AO198" s="341"/>
      <c r="AR198" s="1"/>
      <c r="AS198" s="26">
        <f t="shared" ref="AS198:AS202" si="109">C173</f>
        <v>0</v>
      </c>
      <c r="AT198" s="167" t="str">
        <f t="shared" ref="AT198:AT202" si="110">D173</f>
        <v>Tietoliikenteen ja tietojärjestelmien vakavat häiriöt - kyberuhkat</v>
      </c>
      <c r="AU198" s="168"/>
      <c r="AV198" s="168"/>
      <c r="AW198" s="168"/>
      <c r="AX198" s="168"/>
      <c r="AY198" s="168"/>
      <c r="AZ198" s="168"/>
      <c r="BA198" s="168"/>
      <c r="BB198" s="168"/>
      <c r="BC198" s="168"/>
      <c r="BD198" s="42"/>
      <c r="BE198" s="26">
        <f t="shared" si="107"/>
        <v>0</v>
      </c>
      <c r="BF198" s="167" t="str">
        <f t="shared" si="108"/>
        <v>Suuronnettomuudet, luonnon ääri-ilmiöt ja ympäristöuhkat</v>
      </c>
      <c r="BG198" s="168"/>
      <c r="BH198" s="168"/>
      <c r="BI198" s="168"/>
      <c r="BJ198" s="168"/>
      <c r="BK198" s="168"/>
      <c r="BL198" s="168"/>
      <c r="BM198" s="168"/>
      <c r="BN198" s="168"/>
      <c r="BO198" s="168"/>
      <c r="BP198" s="42"/>
      <c r="BQ198" s="7"/>
      <c r="CY198" s="87"/>
      <c r="CZ198" s="87"/>
      <c r="DA198" s="87"/>
      <c r="DB198" s="87"/>
      <c r="DC198" s="87"/>
      <c r="DD198" s="87"/>
      <c r="DE198" s="87"/>
      <c r="DF198" s="87"/>
      <c r="DG198" s="87"/>
      <c r="DH198" s="87"/>
      <c r="DI198" s="87"/>
      <c r="DJ198" s="87"/>
      <c r="DK198" s="87"/>
      <c r="DL198" s="87"/>
      <c r="DM198" s="87"/>
      <c r="DN198" s="87"/>
      <c r="DO198" s="87"/>
      <c r="DP198" s="87"/>
      <c r="DQ198" s="87"/>
      <c r="DR198" s="87"/>
    </row>
    <row r="199" spans="2:122" ht="15.5" hidden="1" customHeight="1" outlineLevel="1" x14ac:dyDescent="0.3">
      <c r="B199" s="1"/>
      <c r="C199" s="42"/>
      <c r="D199" s="162"/>
      <c r="E199" s="162"/>
      <c r="F199" s="162"/>
      <c r="G199" s="162"/>
      <c r="H199" s="158" t="s">
        <v>76</v>
      </c>
      <c r="I199" s="159"/>
      <c r="J199" s="74"/>
      <c r="K199" s="3" t="s">
        <v>138</v>
      </c>
      <c r="L199" s="26"/>
      <c r="M199" s="160" t="str">
        <f t="shared" si="103"/>
        <v>Täytä arvo 1-5</v>
      </c>
      <c r="N199" s="160"/>
      <c r="O199" s="160"/>
      <c r="P199" s="74"/>
      <c r="Q199" s="3" t="s">
        <v>138</v>
      </c>
      <c r="R199" s="26"/>
      <c r="S199" s="160" t="str">
        <f t="shared" si="104"/>
        <v>Täytä arvo 1-5</v>
      </c>
      <c r="T199" s="160"/>
      <c r="U199" s="160"/>
      <c r="V199" s="163"/>
      <c r="W199" s="163"/>
      <c r="X199" s="163"/>
      <c r="Y199" s="163"/>
      <c r="Z199" s="163"/>
      <c r="AA199" s="7"/>
      <c r="AD199" s="341"/>
      <c r="AE199" s="341"/>
      <c r="AF199" s="341"/>
      <c r="AG199" s="341"/>
      <c r="AH199" s="341"/>
      <c r="AI199" s="341"/>
      <c r="AJ199" s="341"/>
      <c r="AK199" s="341"/>
      <c r="AL199" s="341"/>
      <c r="AM199" s="341"/>
      <c r="AN199" s="341"/>
      <c r="AO199" s="341"/>
      <c r="AR199" s="1"/>
      <c r="AS199" s="26">
        <f t="shared" si="109"/>
        <v>0</v>
      </c>
      <c r="AT199" s="167" t="str">
        <f t="shared" si="110"/>
        <v>Kuljetuslogistiikan vakavat häiriöt</v>
      </c>
      <c r="AU199" s="168"/>
      <c r="AV199" s="168"/>
      <c r="AW199" s="168"/>
      <c r="AX199" s="168"/>
      <c r="AY199" s="168"/>
      <c r="AZ199" s="168"/>
      <c r="BA199" s="168"/>
      <c r="BB199" s="168"/>
      <c r="BC199" s="168"/>
      <c r="BD199" s="42"/>
      <c r="BE199" s="26">
        <f t="shared" si="107"/>
        <v>0</v>
      </c>
      <c r="BF199" s="167" t="str">
        <f t="shared" si="108"/>
        <v>Terrorismi ja muu yhteiskuntajärjestystä vaarantava rikollisuus</v>
      </c>
      <c r="BG199" s="168"/>
      <c r="BH199" s="168"/>
      <c r="BI199" s="168"/>
      <c r="BJ199" s="168"/>
      <c r="BK199" s="168"/>
      <c r="BL199" s="168"/>
      <c r="BM199" s="168"/>
      <c r="BN199" s="168"/>
      <c r="BO199" s="168"/>
      <c r="BP199" s="44"/>
      <c r="BQ199" s="7"/>
      <c r="CY199" s="87"/>
      <c r="CZ199" s="87"/>
      <c r="DA199" s="87"/>
      <c r="DB199" s="87"/>
      <c r="DC199" s="87"/>
      <c r="DD199" s="87"/>
      <c r="DE199" s="87"/>
      <c r="DF199" s="87"/>
      <c r="DG199" s="87"/>
      <c r="DH199" s="87"/>
      <c r="DI199" s="87"/>
      <c r="DJ199" s="87"/>
      <c r="DK199" s="87"/>
      <c r="DL199" s="87"/>
      <c r="DM199" s="87"/>
      <c r="DN199" s="87"/>
      <c r="DO199" s="87"/>
      <c r="DP199" s="87"/>
      <c r="DQ199" s="87"/>
      <c r="DR199" s="87"/>
    </row>
    <row r="200" spans="2:122" ht="13" hidden="1" customHeight="1" outlineLevel="1" x14ac:dyDescent="0.3">
      <c r="B200" s="1"/>
      <c r="C200" s="42"/>
      <c r="D200" s="162"/>
      <c r="E200" s="162"/>
      <c r="F200" s="162"/>
      <c r="G200" s="162"/>
      <c r="H200" s="158" t="s">
        <v>75</v>
      </c>
      <c r="I200" s="159"/>
      <c r="J200" s="74"/>
      <c r="K200" s="3" t="s">
        <v>138</v>
      </c>
      <c r="L200" s="26"/>
      <c r="M200" s="160" t="str">
        <f t="shared" si="103"/>
        <v>Täytä arvo 1-5</v>
      </c>
      <c r="N200" s="160"/>
      <c r="O200" s="160"/>
      <c r="P200" s="74"/>
      <c r="Q200" s="3" t="s">
        <v>138</v>
      </c>
      <c r="R200" s="26"/>
      <c r="S200" s="160" t="str">
        <f t="shared" si="104"/>
        <v>Täytä arvo 1-5</v>
      </c>
      <c r="T200" s="160"/>
      <c r="U200" s="160"/>
      <c r="V200" s="163"/>
      <c r="W200" s="163"/>
      <c r="X200" s="163"/>
      <c r="Y200" s="163"/>
      <c r="Z200" s="163"/>
      <c r="AA200" s="7"/>
      <c r="AD200" s="341"/>
      <c r="AE200" s="341"/>
      <c r="AF200" s="341"/>
      <c r="AG200" s="341"/>
      <c r="AH200" s="341"/>
      <c r="AI200" s="341"/>
      <c r="AJ200" s="341"/>
      <c r="AK200" s="341"/>
      <c r="AL200" s="341"/>
      <c r="AM200" s="341"/>
      <c r="AN200" s="341"/>
      <c r="AO200" s="341"/>
      <c r="AR200" s="1"/>
      <c r="AS200" s="26">
        <f t="shared" si="109"/>
        <v>0</v>
      </c>
      <c r="AT200" s="167" t="str">
        <f t="shared" si="110"/>
        <v>Yhdyskuntatekniikan vakavat häiriöt</v>
      </c>
      <c r="AU200" s="168"/>
      <c r="AV200" s="168"/>
      <c r="AW200" s="168"/>
      <c r="AX200" s="168"/>
      <c r="AY200" s="168"/>
      <c r="AZ200" s="168"/>
      <c r="BA200" s="168"/>
      <c r="BB200" s="168"/>
      <c r="BC200" s="168"/>
      <c r="BD200" s="42"/>
      <c r="BE200" s="26">
        <f t="shared" si="107"/>
        <v>0</v>
      </c>
      <c r="BF200" s="167" t="str">
        <f t="shared" si="108"/>
        <v>Rajaturvallisuuden vakavat häiriöt</v>
      </c>
      <c r="BG200" s="168"/>
      <c r="BH200" s="168"/>
      <c r="BI200" s="168"/>
      <c r="BJ200" s="168"/>
      <c r="BK200" s="168"/>
      <c r="BL200" s="168"/>
      <c r="BM200" s="168"/>
      <c r="BN200" s="168"/>
      <c r="BO200" s="168"/>
      <c r="BP200" s="44"/>
      <c r="BQ200" s="7"/>
      <c r="CY200" s="87"/>
      <c r="CZ200" s="87"/>
      <c r="DA200" s="87"/>
      <c r="DB200" s="87"/>
      <c r="DC200" s="87"/>
      <c r="DD200" s="87"/>
      <c r="DE200" s="87"/>
      <c r="DF200" s="87"/>
      <c r="DG200" s="87"/>
      <c r="DH200" s="87"/>
      <c r="DI200" s="87"/>
      <c r="DJ200" s="87"/>
      <c r="DK200" s="87"/>
      <c r="DL200" s="87"/>
      <c r="DM200" s="87"/>
      <c r="DN200" s="87"/>
      <c r="DO200" s="87"/>
      <c r="DP200" s="87"/>
      <c r="DQ200" s="87"/>
      <c r="DR200" s="87"/>
    </row>
    <row r="201" spans="2:122" ht="13.5" hidden="1" customHeight="1" outlineLevel="1" x14ac:dyDescent="0.3">
      <c r="B201" s="1"/>
      <c r="C201" s="26">
        <f>C177</f>
        <v>0</v>
      </c>
      <c r="D201" s="162" t="s">
        <v>62</v>
      </c>
      <c r="E201" s="162"/>
      <c r="F201" s="162"/>
      <c r="G201" s="162"/>
      <c r="H201" s="158" t="s">
        <v>31</v>
      </c>
      <c r="I201" s="159"/>
      <c r="J201" s="74"/>
      <c r="K201" s="3" t="s">
        <v>138</v>
      </c>
      <c r="L201" s="26"/>
      <c r="M201" s="160" t="str">
        <f t="shared" si="103"/>
        <v>Täytä arvo 1-5</v>
      </c>
      <c r="N201" s="160"/>
      <c r="O201" s="160"/>
      <c r="P201" s="74"/>
      <c r="Q201" s="3" t="s">
        <v>138</v>
      </c>
      <c r="R201" s="26"/>
      <c r="S201" s="160" t="str">
        <f t="shared" si="104"/>
        <v>Täytä arvo 1-5</v>
      </c>
      <c r="T201" s="160"/>
      <c r="U201" s="160"/>
      <c r="V201" s="163"/>
      <c r="W201" s="163"/>
      <c r="X201" s="163"/>
      <c r="Y201" s="163"/>
      <c r="Z201" s="163"/>
      <c r="AA201" s="7"/>
      <c r="AD201" s="342" t="s">
        <v>166</v>
      </c>
      <c r="AE201" s="342"/>
      <c r="AF201" s="342"/>
      <c r="AG201" s="342"/>
      <c r="AH201" s="342"/>
      <c r="AI201" s="342"/>
      <c r="AJ201" s="342"/>
      <c r="AK201" s="342"/>
      <c r="AL201" s="342"/>
      <c r="AM201" s="342"/>
      <c r="AN201" s="342"/>
      <c r="AO201" s="342"/>
      <c r="AR201" s="1"/>
      <c r="AS201" s="26">
        <f t="shared" si="109"/>
        <v>0</v>
      </c>
      <c r="AT201" s="167" t="str">
        <f t="shared" si="110"/>
        <v>Elintarvikehuollon vakavat häiriöt</v>
      </c>
      <c r="AU201" s="168"/>
      <c r="AV201" s="168"/>
      <c r="AW201" s="168"/>
      <c r="AX201" s="168"/>
      <c r="AY201" s="168"/>
      <c r="AZ201" s="168"/>
      <c r="BA201" s="168"/>
      <c r="BB201" s="168"/>
      <c r="BC201" s="168"/>
      <c r="BD201" s="42"/>
      <c r="BE201" s="26">
        <f t="shared" si="107"/>
        <v>0</v>
      </c>
      <c r="BF201" s="167" t="str">
        <f t="shared" si="108"/>
        <v>Poliittinen, taloudellinen ja sotilaallinen painostus</v>
      </c>
      <c r="BG201" s="168"/>
      <c r="BH201" s="168"/>
      <c r="BI201" s="168"/>
      <c r="BJ201" s="168"/>
      <c r="BK201" s="168"/>
      <c r="BL201" s="168"/>
      <c r="BM201" s="168"/>
      <c r="BN201" s="168"/>
      <c r="BO201" s="168"/>
      <c r="BP201" s="44"/>
      <c r="BQ201" s="7"/>
      <c r="CY201" s="87"/>
      <c r="CZ201" s="87"/>
      <c r="DA201" s="87"/>
      <c r="DB201" s="87"/>
      <c r="DC201" s="87"/>
      <c r="DD201" s="87"/>
      <c r="DE201" s="87"/>
      <c r="DF201" s="87"/>
      <c r="DG201" s="87"/>
      <c r="DH201" s="87"/>
      <c r="DI201" s="87"/>
      <c r="DJ201" s="87"/>
      <c r="DK201" s="87"/>
      <c r="DL201" s="87"/>
      <c r="DM201" s="87"/>
      <c r="DN201" s="87"/>
      <c r="DO201" s="87"/>
      <c r="DP201" s="87"/>
      <c r="DQ201" s="87"/>
      <c r="DR201" s="87"/>
    </row>
    <row r="202" spans="2:122" ht="13" hidden="1" customHeight="1" outlineLevel="1" x14ac:dyDescent="0.3">
      <c r="B202" s="1"/>
      <c r="C202" s="42"/>
      <c r="D202" s="162"/>
      <c r="E202" s="162"/>
      <c r="F202" s="162"/>
      <c r="G202" s="162"/>
      <c r="H202" s="158" t="s">
        <v>76</v>
      </c>
      <c r="I202" s="159"/>
      <c r="J202" s="74"/>
      <c r="K202" s="3" t="s">
        <v>138</v>
      </c>
      <c r="L202" s="26"/>
      <c r="M202" s="160" t="str">
        <f t="shared" si="103"/>
        <v>Täytä arvo 1-5</v>
      </c>
      <c r="N202" s="160"/>
      <c r="O202" s="160"/>
      <c r="P202" s="74"/>
      <c r="Q202" s="3" t="s">
        <v>138</v>
      </c>
      <c r="R202" s="26"/>
      <c r="S202" s="160" t="str">
        <f t="shared" si="104"/>
        <v>Täytä arvo 1-5</v>
      </c>
      <c r="T202" s="160"/>
      <c r="U202" s="160"/>
      <c r="V202" s="163"/>
      <c r="W202" s="163"/>
      <c r="X202" s="163"/>
      <c r="Y202" s="163"/>
      <c r="Z202" s="163"/>
      <c r="AA202" s="7"/>
      <c r="AD202" s="342"/>
      <c r="AE202" s="342"/>
      <c r="AF202" s="342"/>
      <c r="AG202" s="342"/>
      <c r="AH202" s="342"/>
      <c r="AI202" s="342"/>
      <c r="AJ202" s="342"/>
      <c r="AK202" s="342"/>
      <c r="AL202" s="342"/>
      <c r="AM202" s="342"/>
      <c r="AN202" s="342"/>
      <c r="AO202" s="342"/>
      <c r="AR202" s="1"/>
      <c r="AS202" s="26">
        <f t="shared" si="109"/>
        <v>0</v>
      </c>
      <c r="AT202" s="167" t="str">
        <f t="shared" si="110"/>
        <v>Rahoitus- ja maksujärjestelmän vakavat häiriöt</v>
      </c>
      <c r="AU202" s="168"/>
      <c r="AV202" s="168"/>
      <c r="AW202" s="168"/>
      <c r="AX202" s="168"/>
      <c r="AY202" s="168"/>
      <c r="AZ202" s="168"/>
      <c r="BA202" s="168"/>
      <c r="BB202" s="168"/>
      <c r="BC202" s="168"/>
      <c r="BD202" s="42"/>
      <c r="BE202" s="26">
        <f t="shared" si="107"/>
        <v>0</v>
      </c>
      <c r="BF202" s="167" t="str">
        <f t="shared" si="108"/>
        <v>Sotilaallisen voiman käyttö</v>
      </c>
      <c r="BG202" s="168"/>
      <c r="BH202" s="168"/>
      <c r="BI202" s="168"/>
      <c r="BJ202" s="168"/>
      <c r="BK202" s="168"/>
      <c r="BL202" s="168"/>
      <c r="BM202" s="168"/>
      <c r="BN202" s="168"/>
      <c r="BO202" s="168"/>
      <c r="BP202" s="44"/>
      <c r="BQ202" s="7"/>
      <c r="CY202" s="87"/>
      <c r="CZ202" s="87"/>
      <c r="DA202" s="87"/>
      <c r="DB202" s="87"/>
      <c r="DC202" s="87"/>
      <c r="DD202" s="87"/>
      <c r="DE202" s="87"/>
      <c r="DF202" s="87"/>
      <c r="DG202" s="87"/>
      <c r="DH202" s="87"/>
      <c r="DI202" s="87"/>
      <c r="DJ202" s="87"/>
      <c r="DK202" s="87"/>
      <c r="DL202" s="87"/>
      <c r="DM202" s="87"/>
      <c r="DN202" s="87"/>
      <c r="DO202" s="87"/>
      <c r="DP202" s="87"/>
      <c r="DQ202" s="87"/>
      <c r="DR202" s="87"/>
    </row>
    <row r="203" spans="2:122" ht="13.5" hidden="1" customHeight="1" outlineLevel="1" x14ac:dyDescent="0.3">
      <c r="B203" s="1"/>
      <c r="C203" s="42"/>
      <c r="D203" s="162"/>
      <c r="E203" s="162"/>
      <c r="F203" s="162"/>
      <c r="G203" s="162"/>
      <c r="H203" s="158" t="s">
        <v>75</v>
      </c>
      <c r="I203" s="159"/>
      <c r="J203" s="74"/>
      <c r="K203" s="3" t="s">
        <v>138</v>
      </c>
      <c r="L203" s="26"/>
      <c r="M203" s="160" t="str">
        <f t="shared" si="103"/>
        <v>Täytä arvo 1-5</v>
      </c>
      <c r="N203" s="160"/>
      <c r="O203" s="160"/>
      <c r="P203" s="74"/>
      <c r="Q203" s="3" t="s">
        <v>138</v>
      </c>
      <c r="R203" s="26"/>
      <c r="S203" s="160" t="str">
        <f t="shared" si="104"/>
        <v>Täytä arvo 1-5</v>
      </c>
      <c r="T203" s="160"/>
      <c r="U203" s="160"/>
      <c r="V203" s="163"/>
      <c r="W203" s="163"/>
      <c r="X203" s="163"/>
      <c r="Y203" s="163"/>
      <c r="Z203" s="163"/>
      <c r="AA203" s="7"/>
      <c r="AD203" s="342"/>
      <c r="AE203" s="342"/>
      <c r="AF203" s="342"/>
      <c r="AG203" s="342"/>
      <c r="AH203" s="342"/>
      <c r="AI203" s="342"/>
      <c r="AJ203" s="342"/>
      <c r="AK203" s="342"/>
      <c r="AL203" s="342"/>
      <c r="AM203" s="342"/>
      <c r="AN203" s="342"/>
      <c r="AO203" s="342"/>
      <c r="AR203" s="1"/>
      <c r="AS203" s="44"/>
      <c r="AT203" s="44"/>
      <c r="AU203" s="44"/>
      <c r="AV203" s="44"/>
      <c r="AW203" s="44"/>
      <c r="AX203" s="44"/>
      <c r="AY203" s="44"/>
      <c r="AZ203" s="44"/>
      <c r="BA203" s="44"/>
      <c r="BB203" s="44"/>
      <c r="BC203" s="44"/>
      <c r="BD203" s="42"/>
      <c r="BE203" s="42"/>
      <c r="BF203" s="42"/>
      <c r="BG203" s="42"/>
      <c r="BH203" s="42"/>
      <c r="BI203" s="42"/>
      <c r="BJ203" s="42"/>
      <c r="BK203" s="42"/>
      <c r="BL203" s="42"/>
      <c r="BM203" s="42"/>
      <c r="BN203" s="42"/>
      <c r="BO203" s="42"/>
      <c r="BP203" s="42"/>
      <c r="BQ203" s="7"/>
      <c r="CY203" s="87"/>
      <c r="CZ203" s="87"/>
      <c r="DA203" s="87"/>
      <c r="DB203" s="87"/>
      <c r="DC203" s="87"/>
      <c r="DD203" s="87"/>
      <c r="DE203" s="87"/>
      <c r="DF203" s="87"/>
      <c r="DG203" s="87"/>
      <c r="DH203" s="87"/>
      <c r="DI203" s="87"/>
      <c r="DJ203" s="87"/>
      <c r="DK203" s="87"/>
      <c r="DL203" s="87"/>
      <c r="DM203" s="87"/>
      <c r="DN203" s="87"/>
      <c r="DO203" s="87"/>
      <c r="DP203" s="87"/>
      <c r="DQ203" s="87"/>
      <c r="DR203" s="87"/>
    </row>
    <row r="204" spans="2:122" ht="13" hidden="1" customHeight="1" outlineLevel="1" x14ac:dyDescent="0.3">
      <c r="B204" s="1"/>
      <c r="C204" s="26">
        <f>O171</f>
        <v>0</v>
      </c>
      <c r="D204" s="162" t="s">
        <v>63</v>
      </c>
      <c r="E204" s="162"/>
      <c r="F204" s="162"/>
      <c r="G204" s="162"/>
      <c r="H204" s="158" t="s">
        <v>31</v>
      </c>
      <c r="I204" s="159"/>
      <c r="J204" s="74"/>
      <c r="K204" s="3" t="s">
        <v>138</v>
      </c>
      <c r="L204" s="26"/>
      <c r="M204" s="160" t="str">
        <f t="shared" si="103"/>
        <v>Täytä arvo 1-5</v>
      </c>
      <c r="N204" s="160"/>
      <c r="O204" s="160"/>
      <c r="P204" s="74"/>
      <c r="Q204" s="3" t="s">
        <v>138</v>
      </c>
      <c r="R204" s="26"/>
      <c r="S204" s="160" t="str">
        <f t="shared" si="104"/>
        <v>Täytä arvo 1-5</v>
      </c>
      <c r="T204" s="160"/>
      <c r="U204" s="160"/>
      <c r="V204" s="163"/>
      <c r="W204" s="163"/>
      <c r="X204" s="163"/>
      <c r="Y204" s="163"/>
      <c r="Z204" s="163"/>
      <c r="AA204" s="7"/>
      <c r="AD204" s="343" t="s">
        <v>166</v>
      </c>
      <c r="AE204" s="343"/>
      <c r="AF204" s="343"/>
      <c r="AG204" s="343"/>
      <c r="AH204" s="343"/>
      <c r="AI204" s="343"/>
      <c r="AJ204" s="343"/>
      <c r="AK204" s="343"/>
      <c r="AL204" s="343"/>
      <c r="AM204" s="343"/>
      <c r="AN204" s="343"/>
      <c r="AO204" s="343"/>
      <c r="AR204" s="1"/>
      <c r="AS204" s="13" t="str">
        <f>C179</f>
        <v>Huom! Alla on tarvittaessa avattavissa yksityiskohtaisempi ruudukko YTS 2010 uhkakuvien vaikutusten arviointia varten:</v>
      </c>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7"/>
      <c r="CY204" s="87"/>
      <c r="CZ204" s="87"/>
      <c r="DA204" s="87"/>
      <c r="DB204" s="87"/>
      <c r="DC204" s="87"/>
      <c r="DD204" s="87"/>
      <c r="DE204" s="87"/>
      <c r="DF204" s="87"/>
      <c r="DG204" s="87"/>
      <c r="DH204" s="87"/>
      <c r="DI204" s="87"/>
      <c r="DJ204" s="87"/>
      <c r="DK204" s="87"/>
      <c r="DL204" s="87"/>
      <c r="DM204" s="87"/>
      <c r="DN204" s="87"/>
      <c r="DO204" s="87"/>
      <c r="DP204" s="87"/>
      <c r="DQ204" s="87"/>
      <c r="DR204" s="87"/>
    </row>
    <row r="205" spans="2:122" ht="13" hidden="1" customHeight="1" outlineLevel="1" x14ac:dyDescent="0.3">
      <c r="B205" s="1"/>
      <c r="C205" s="42"/>
      <c r="D205" s="162"/>
      <c r="E205" s="162"/>
      <c r="F205" s="162"/>
      <c r="G205" s="162"/>
      <c r="H205" s="158" t="s">
        <v>76</v>
      </c>
      <c r="I205" s="159"/>
      <c r="J205" s="74"/>
      <c r="K205" s="3" t="s">
        <v>138</v>
      </c>
      <c r="L205" s="26"/>
      <c r="M205" s="160" t="str">
        <f t="shared" si="103"/>
        <v>Täytä arvo 1-5</v>
      </c>
      <c r="N205" s="160"/>
      <c r="O205" s="160"/>
      <c r="P205" s="74"/>
      <c r="Q205" s="3" t="s">
        <v>138</v>
      </c>
      <c r="R205" s="26"/>
      <c r="S205" s="160" t="str">
        <f t="shared" si="104"/>
        <v>Täytä arvo 1-5</v>
      </c>
      <c r="T205" s="160"/>
      <c r="U205" s="160"/>
      <c r="V205" s="163"/>
      <c r="W205" s="163"/>
      <c r="X205" s="163"/>
      <c r="Y205" s="163"/>
      <c r="Z205" s="163"/>
      <c r="AA205" s="7"/>
      <c r="AD205" s="343"/>
      <c r="AE205" s="343"/>
      <c r="AF205" s="343"/>
      <c r="AG205" s="343"/>
      <c r="AH205" s="343"/>
      <c r="AI205" s="343"/>
      <c r="AJ205" s="343"/>
      <c r="AK205" s="343"/>
      <c r="AL205" s="343"/>
      <c r="AM205" s="343"/>
      <c r="AN205" s="343"/>
      <c r="AO205" s="343"/>
      <c r="AR205" s="1"/>
      <c r="AS205" s="13"/>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7"/>
      <c r="CY205" s="87"/>
      <c r="CZ205" s="87"/>
      <c r="DA205" s="87"/>
      <c r="DB205" s="87"/>
      <c r="DC205" s="87"/>
      <c r="DD205" s="87"/>
      <c r="DE205" s="87"/>
      <c r="DF205" s="87"/>
      <c r="DG205" s="87"/>
      <c r="DH205" s="87"/>
      <c r="DI205" s="87"/>
      <c r="DJ205" s="87"/>
      <c r="DK205" s="87"/>
      <c r="DL205" s="87"/>
      <c r="DM205" s="87"/>
      <c r="DN205" s="87"/>
      <c r="DO205" s="87"/>
      <c r="DP205" s="87"/>
      <c r="DQ205" s="87"/>
      <c r="DR205" s="87"/>
    </row>
    <row r="206" spans="2:122" ht="13" hidden="1" customHeight="1" outlineLevel="1" thickBot="1" x14ac:dyDescent="0.35">
      <c r="B206" s="1"/>
      <c r="C206" s="42"/>
      <c r="D206" s="162"/>
      <c r="E206" s="162"/>
      <c r="F206" s="162"/>
      <c r="G206" s="162"/>
      <c r="H206" s="158" t="s">
        <v>75</v>
      </c>
      <c r="I206" s="159"/>
      <c r="J206" s="74"/>
      <c r="K206" s="3" t="s">
        <v>138</v>
      </c>
      <c r="L206" s="26"/>
      <c r="M206" s="160" t="str">
        <f t="shared" si="103"/>
        <v>Täytä arvo 1-5</v>
      </c>
      <c r="N206" s="160"/>
      <c r="O206" s="160"/>
      <c r="P206" s="74"/>
      <c r="Q206" s="3" t="s">
        <v>138</v>
      </c>
      <c r="R206" s="26"/>
      <c r="S206" s="160" t="str">
        <f t="shared" si="104"/>
        <v>Täytä arvo 1-5</v>
      </c>
      <c r="T206" s="160"/>
      <c r="U206" s="160"/>
      <c r="V206" s="163"/>
      <c r="W206" s="163"/>
      <c r="X206" s="163"/>
      <c r="Y206" s="163"/>
      <c r="Z206" s="163"/>
      <c r="AA206" s="7"/>
      <c r="AD206" s="343"/>
      <c r="AE206" s="343"/>
      <c r="AF206" s="343"/>
      <c r="AG206" s="343"/>
      <c r="AH206" s="343"/>
      <c r="AI206" s="343"/>
      <c r="AJ206" s="343"/>
      <c r="AK206" s="343"/>
      <c r="AL206" s="343"/>
      <c r="AM206" s="343"/>
      <c r="AN206" s="343"/>
      <c r="AO206" s="343"/>
      <c r="AR206" s="1"/>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2"/>
      <c r="BQ206" s="7"/>
      <c r="CY206" s="87"/>
      <c r="CZ206" s="87"/>
      <c r="DA206" s="87"/>
      <c r="DB206" s="87"/>
      <c r="DC206" s="87"/>
      <c r="DD206" s="87"/>
      <c r="DE206" s="87"/>
      <c r="DF206" s="87"/>
      <c r="DG206" s="87"/>
      <c r="DH206" s="87"/>
      <c r="DI206" s="87"/>
      <c r="DJ206" s="87"/>
      <c r="DK206" s="87"/>
      <c r="DL206" s="87"/>
      <c r="DM206" s="87"/>
      <c r="DN206" s="87"/>
      <c r="DO206" s="87"/>
      <c r="DP206" s="87"/>
      <c r="DQ206" s="87"/>
      <c r="DR206" s="87"/>
    </row>
    <row r="207" spans="2:122" ht="13" hidden="1" customHeight="1" outlineLevel="1" thickBot="1" x14ac:dyDescent="0.35">
      <c r="B207" s="1"/>
      <c r="C207" s="26">
        <f>O172</f>
        <v>0</v>
      </c>
      <c r="D207" s="162" t="s">
        <v>64</v>
      </c>
      <c r="E207" s="162"/>
      <c r="F207" s="162"/>
      <c r="G207" s="162"/>
      <c r="H207" s="158" t="s">
        <v>31</v>
      </c>
      <c r="I207" s="159"/>
      <c r="J207" s="74"/>
      <c r="K207" s="3" t="s">
        <v>138</v>
      </c>
      <c r="L207" s="26"/>
      <c r="M207" s="160" t="str">
        <f t="shared" si="103"/>
        <v>Täytä arvo 1-5</v>
      </c>
      <c r="N207" s="160"/>
      <c r="O207" s="160"/>
      <c r="P207" s="74"/>
      <c r="Q207" s="3" t="s">
        <v>138</v>
      </c>
      <c r="R207" s="26"/>
      <c r="S207" s="160" t="str">
        <f t="shared" si="104"/>
        <v>Täytä arvo 1-5</v>
      </c>
      <c r="T207" s="160"/>
      <c r="U207" s="160"/>
      <c r="V207" s="163"/>
      <c r="W207" s="163"/>
      <c r="X207" s="163"/>
      <c r="Y207" s="163"/>
      <c r="Z207" s="163"/>
      <c r="AA207" s="7"/>
      <c r="AD207" s="339" t="s">
        <v>166</v>
      </c>
      <c r="AE207" s="339"/>
      <c r="AF207" s="339"/>
      <c r="AG207" s="339"/>
      <c r="AH207" s="339"/>
      <c r="AI207" s="339"/>
      <c r="AJ207" s="339"/>
      <c r="AK207" s="339"/>
      <c r="AL207" s="339"/>
      <c r="AM207" s="339"/>
      <c r="AN207" s="339"/>
      <c r="AO207" s="339"/>
      <c r="AR207" s="1"/>
      <c r="AS207" s="169" t="str">
        <f>C182</f>
        <v>Yhteiskunnan turvallisuusstrategian (YTS 2010) uhka- ja riskimallit: vaikutusten yksityiskohtaisempi arviointi kohteelle:</v>
      </c>
      <c r="AT207" s="170"/>
      <c r="AU207" s="170"/>
      <c r="AV207" s="170"/>
      <c r="AW207" s="170"/>
      <c r="AX207" s="170"/>
      <c r="AY207" s="170"/>
      <c r="AZ207" s="170"/>
      <c r="BA207" s="170"/>
      <c r="BB207" s="170"/>
      <c r="BC207" s="170"/>
      <c r="BD207" s="170"/>
      <c r="BE207" s="170"/>
      <c r="BF207" s="170"/>
      <c r="BG207" s="170"/>
      <c r="BH207" s="170"/>
      <c r="BI207" s="170"/>
      <c r="BJ207" s="170"/>
      <c r="BK207" s="170"/>
      <c r="BL207" s="170"/>
      <c r="BM207" s="170"/>
      <c r="BN207" s="170"/>
      <c r="BO207" s="171"/>
      <c r="BP207" s="42"/>
      <c r="BQ207" s="7"/>
      <c r="CY207" s="87"/>
      <c r="CZ207" s="87"/>
      <c r="DA207" s="87"/>
      <c r="DB207" s="87"/>
      <c r="DC207" s="87"/>
      <c r="DD207" s="87"/>
      <c r="DE207" s="87"/>
      <c r="DF207" s="87"/>
      <c r="DG207" s="87"/>
      <c r="DH207" s="87"/>
      <c r="DI207" s="87"/>
      <c r="DJ207" s="87"/>
      <c r="DK207" s="87"/>
      <c r="DL207" s="87"/>
      <c r="DM207" s="87"/>
      <c r="DN207" s="87"/>
      <c r="DO207" s="87"/>
      <c r="DP207" s="87"/>
      <c r="DQ207" s="87"/>
      <c r="DR207" s="87"/>
    </row>
    <row r="208" spans="2:122" ht="13" hidden="1" customHeight="1" outlineLevel="1" thickBot="1" x14ac:dyDescent="0.35">
      <c r="B208" s="1"/>
      <c r="C208" s="42"/>
      <c r="D208" s="162"/>
      <c r="E208" s="162"/>
      <c r="F208" s="162"/>
      <c r="G208" s="162"/>
      <c r="H208" s="158" t="s">
        <v>76</v>
      </c>
      <c r="I208" s="159"/>
      <c r="J208" s="74"/>
      <c r="K208" s="3" t="s">
        <v>138</v>
      </c>
      <c r="L208" s="26"/>
      <c r="M208" s="160" t="str">
        <f t="shared" si="103"/>
        <v>Täytä arvo 1-5</v>
      </c>
      <c r="N208" s="160"/>
      <c r="O208" s="160"/>
      <c r="P208" s="74"/>
      <c r="Q208" s="3" t="s">
        <v>138</v>
      </c>
      <c r="R208" s="26"/>
      <c r="S208" s="160" t="str">
        <f t="shared" si="104"/>
        <v>Täytä arvo 1-5</v>
      </c>
      <c r="T208" s="160"/>
      <c r="U208" s="160"/>
      <c r="V208" s="163"/>
      <c r="W208" s="163"/>
      <c r="X208" s="163"/>
      <c r="Y208" s="163"/>
      <c r="Z208" s="163"/>
      <c r="AA208" s="7"/>
      <c r="AD208" s="339"/>
      <c r="AE208" s="339"/>
      <c r="AF208" s="339"/>
      <c r="AG208" s="339"/>
      <c r="AH208" s="339"/>
      <c r="AI208" s="339"/>
      <c r="AJ208" s="339"/>
      <c r="AK208" s="339"/>
      <c r="AL208" s="339"/>
      <c r="AM208" s="339"/>
      <c r="AN208" s="339"/>
      <c r="AO208" s="339"/>
      <c r="AR208" s="1"/>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7"/>
      <c r="CY208" s="87"/>
      <c r="CZ208" s="87"/>
      <c r="DA208" s="87"/>
      <c r="DB208" s="87"/>
      <c r="DC208" s="87"/>
      <c r="DD208" s="87"/>
      <c r="DE208" s="87"/>
      <c r="DF208" s="87"/>
      <c r="DG208" s="87"/>
      <c r="DH208" s="87"/>
      <c r="DI208" s="87"/>
      <c r="DJ208" s="87"/>
      <c r="DK208" s="87"/>
      <c r="DL208" s="87"/>
      <c r="DM208" s="87"/>
      <c r="DN208" s="87"/>
      <c r="DO208" s="87"/>
      <c r="DP208" s="87"/>
      <c r="DQ208" s="87"/>
      <c r="DR208" s="87"/>
    </row>
    <row r="209" spans="2:122" ht="13" hidden="1" customHeight="1" outlineLevel="1" x14ac:dyDescent="0.3">
      <c r="B209" s="1"/>
      <c r="C209" s="42"/>
      <c r="D209" s="162"/>
      <c r="E209" s="162"/>
      <c r="F209" s="162"/>
      <c r="G209" s="162"/>
      <c r="H209" s="158" t="s">
        <v>75</v>
      </c>
      <c r="I209" s="159"/>
      <c r="J209" s="74"/>
      <c r="K209" s="3" t="s">
        <v>138</v>
      </c>
      <c r="L209" s="26"/>
      <c r="M209" s="160" t="str">
        <f t="shared" si="103"/>
        <v>Täytä arvo 1-5</v>
      </c>
      <c r="N209" s="160"/>
      <c r="O209" s="160"/>
      <c r="P209" s="74"/>
      <c r="Q209" s="3" t="s">
        <v>138</v>
      </c>
      <c r="R209" s="26"/>
      <c r="S209" s="160" t="str">
        <f t="shared" si="104"/>
        <v>Täytä arvo 1-5</v>
      </c>
      <c r="T209" s="160"/>
      <c r="U209" s="160"/>
      <c r="V209" s="163"/>
      <c r="W209" s="163"/>
      <c r="X209" s="163"/>
      <c r="Y209" s="163"/>
      <c r="Z209" s="163"/>
      <c r="AA209" s="7"/>
      <c r="AD209" s="339"/>
      <c r="AE209" s="339"/>
      <c r="AF209" s="339"/>
      <c r="AG209" s="339"/>
      <c r="AH209" s="339"/>
      <c r="AI209" s="339"/>
      <c r="AJ209" s="339"/>
      <c r="AK209" s="339"/>
      <c r="AL209" s="339"/>
      <c r="AM209" s="339"/>
      <c r="AN209" s="339"/>
      <c r="AO209" s="339"/>
      <c r="AR209" s="1"/>
      <c r="AS209" s="172" t="str">
        <f>C184</f>
        <v>Mainittu häiriö aiheuttaa toimintaan vaikutuksia (valitse k tai e):</v>
      </c>
      <c r="AT209" s="173"/>
      <c r="AU209" s="173"/>
      <c r="AV209" s="173"/>
      <c r="AW209" s="173"/>
      <c r="AX209" s="173"/>
      <c r="AY209" s="174"/>
      <c r="AZ209" s="165" t="str">
        <f>J184</f>
        <v>Kesto, jolla pienin vaikutus</v>
      </c>
      <c r="BA209" s="165"/>
      <c r="BB209" s="165"/>
      <c r="BC209" s="165"/>
      <c r="BD209" s="165"/>
      <c r="BE209" s="165"/>
      <c r="BF209" s="165" t="str">
        <f>P184</f>
        <v>Kesto, jolla suurin vaikutus</v>
      </c>
      <c r="BG209" s="165"/>
      <c r="BH209" s="165"/>
      <c r="BI209" s="165"/>
      <c r="BJ209" s="165"/>
      <c r="BK209" s="165"/>
      <c r="BL209" s="42"/>
      <c r="BM209" s="42"/>
      <c r="BN209" s="42"/>
      <c r="BO209" s="42"/>
      <c r="BP209" s="42"/>
      <c r="BQ209" s="7"/>
      <c r="CY209" s="87"/>
      <c r="CZ209" s="87"/>
      <c r="DA209" s="87"/>
      <c r="DB209" s="87"/>
      <c r="DC209" s="87"/>
      <c r="DD209" s="87"/>
      <c r="DE209" s="87"/>
      <c r="DF209" s="87"/>
      <c r="DG209" s="87"/>
      <c r="DH209" s="87"/>
      <c r="DI209" s="87"/>
      <c r="DJ209" s="87"/>
      <c r="DK209" s="87"/>
      <c r="DL209" s="87"/>
      <c r="DM209" s="87"/>
      <c r="DN209" s="87"/>
      <c r="DO209" s="87"/>
      <c r="DP209" s="87"/>
      <c r="DQ209" s="87"/>
      <c r="DR209" s="87"/>
    </row>
    <row r="210" spans="2:122" ht="13" hidden="1" customHeight="1" outlineLevel="1" thickBot="1" x14ac:dyDescent="0.35">
      <c r="B210" s="1"/>
      <c r="C210" s="26">
        <f>O173</f>
        <v>0</v>
      </c>
      <c r="D210" s="162" t="s">
        <v>65</v>
      </c>
      <c r="E210" s="162"/>
      <c r="F210" s="162"/>
      <c r="G210" s="162"/>
      <c r="H210" s="158" t="s">
        <v>31</v>
      </c>
      <c r="I210" s="159"/>
      <c r="J210" s="74"/>
      <c r="K210" s="3" t="s">
        <v>138</v>
      </c>
      <c r="L210" s="26"/>
      <c r="M210" s="160" t="str">
        <f t="shared" si="103"/>
        <v>Täytä arvo 1-5</v>
      </c>
      <c r="N210" s="160"/>
      <c r="O210" s="160"/>
      <c r="P210" s="74"/>
      <c r="Q210" s="3" t="s">
        <v>138</v>
      </c>
      <c r="R210" s="26"/>
      <c r="S210" s="160" t="str">
        <f t="shared" si="104"/>
        <v>Täytä arvo 1-5</v>
      </c>
      <c r="T210" s="160"/>
      <c r="U210" s="160"/>
      <c r="V210" s="163"/>
      <c r="W210" s="163"/>
      <c r="X210" s="163"/>
      <c r="Y210" s="163"/>
      <c r="Z210" s="163"/>
      <c r="AA210" s="7"/>
      <c r="AD210" s="340" t="s">
        <v>166</v>
      </c>
      <c r="AE210" s="340"/>
      <c r="AF210" s="340"/>
      <c r="AG210" s="340"/>
      <c r="AH210" s="340"/>
      <c r="AI210" s="340"/>
      <c r="AJ210" s="340"/>
      <c r="AK210" s="340"/>
      <c r="AL210" s="340"/>
      <c r="AM210" s="340"/>
      <c r="AN210" s="340"/>
      <c r="AO210" s="340"/>
      <c r="AR210" s="1"/>
      <c r="AS210" s="175"/>
      <c r="AT210" s="176"/>
      <c r="AU210" s="176"/>
      <c r="AV210" s="176"/>
      <c r="AW210" s="176"/>
      <c r="AX210" s="176"/>
      <c r="AY210" s="177"/>
      <c r="AZ210" s="166" t="str">
        <f>J185</f>
        <v>Kesto</v>
      </c>
      <c r="BA210" s="166"/>
      <c r="BB210" s="166" t="str">
        <f>L185</f>
        <v>Vaikutus</v>
      </c>
      <c r="BC210" s="166"/>
      <c r="BD210" s="166"/>
      <c r="BE210" s="166"/>
      <c r="BF210" s="166" t="str">
        <f>P185</f>
        <v>Kesto</v>
      </c>
      <c r="BG210" s="166"/>
      <c r="BH210" s="166" t="str">
        <f>R185</f>
        <v>Vaikutus</v>
      </c>
      <c r="BI210" s="166"/>
      <c r="BJ210" s="166"/>
      <c r="BK210" s="166"/>
      <c r="BL210" s="166" t="str">
        <f>V185</f>
        <v>Lisätietoja</v>
      </c>
      <c r="BM210" s="166"/>
      <c r="BN210" s="166"/>
      <c r="BO210" s="166"/>
      <c r="BP210" s="166"/>
      <c r="BQ210" s="7"/>
      <c r="CY210" s="87"/>
      <c r="CZ210" s="87"/>
      <c r="DA210" s="87"/>
      <c r="DB210" s="87"/>
      <c r="DC210" s="87"/>
      <c r="DD210" s="87"/>
      <c r="DE210" s="87"/>
      <c r="DF210" s="87"/>
      <c r="DG210" s="87"/>
      <c r="DH210" s="87"/>
      <c r="DI210" s="87"/>
      <c r="DJ210" s="87"/>
      <c r="DK210" s="87"/>
      <c r="DL210" s="87"/>
      <c r="DM210" s="87"/>
      <c r="DN210" s="87"/>
      <c r="DO210" s="87"/>
      <c r="DP210" s="87"/>
      <c r="DQ210" s="87"/>
      <c r="DR210" s="87"/>
    </row>
    <row r="211" spans="2:122" ht="13" hidden="1" customHeight="1" outlineLevel="1" x14ac:dyDescent="0.3">
      <c r="B211" s="1"/>
      <c r="C211" s="42"/>
      <c r="D211" s="162"/>
      <c r="E211" s="162"/>
      <c r="F211" s="162"/>
      <c r="G211" s="162"/>
      <c r="H211" s="158" t="s">
        <v>76</v>
      </c>
      <c r="I211" s="159"/>
      <c r="J211" s="74"/>
      <c r="K211" s="3" t="s">
        <v>138</v>
      </c>
      <c r="L211" s="26"/>
      <c r="M211" s="160" t="str">
        <f t="shared" si="103"/>
        <v>Täytä arvo 1-5</v>
      </c>
      <c r="N211" s="160"/>
      <c r="O211" s="160"/>
      <c r="P211" s="74"/>
      <c r="Q211" s="3" t="s">
        <v>138</v>
      </c>
      <c r="R211" s="26"/>
      <c r="S211" s="160" t="str">
        <f t="shared" si="104"/>
        <v>Täytä arvo 1-5</v>
      </c>
      <c r="T211" s="160"/>
      <c r="U211" s="160"/>
      <c r="V211" s="163"/>
      <c r="W211" s="163"/>
      <c r="X211" s="163"/>
      <c r="Y211" s="163"/>
      <c r="Z211" s="163"/>
      <c r="AA211" s="7"/>
      <c r="AD211" s="340"/>
      <c r="AE211" s="340"/>
      <c r="AF211" s="340"/>
      <c r="AG211" s="340"/>
      <c r="AH211" s="340"/>
      <c r="AI211" s="340"/>
      <c r="AJ211" s="340"/>
      <c r="AK211" s="340"/>
      <c r="AL211" s="340"/>
      <c r="AM211" s="340"/>
      <c r="AN211" s="340"/>
      <c r="AO211" s="340"/>
      <c r="AR211" s="1"/>
      <c r="AS211" s="26">
        <f>C186</f>
        <v>0</v>
      </c>
      <c r="AT211" s="162" t="str">
        <f>D186</f>
        <v>Voimahuollon vakavat häiriöt</v>
      </c>
      <c r="AU211" s="162"/>
      <c r="AV211" s="162"/>
      <c r="AW211" s="162"/>
      <c r="AX211" s="158" t="str">
        <f>H186</f>
        <v>Palveluaika</v>
      </c>
      <c r="AY211" s="159"/>
      <c r="AZ211" s="75">
        <f t="shared" ref="AZ211:AZ248" si="111">J186</f>
        <v>0</v>
      </c>
      <c r="BA211" s="3" t="str">
        <f t="shared" ref="BA211:BA248" si="112">K186</f>
        <v>h</v>
      </c>
      <c r="BB211" s="26">
        <f t="shared" ref="BB211:BB248" si="113">L186</f>
        <v>0</v>
      </c>
      <c r="BC211" s="160" t="str">
        <f t="shared" ref="BC211:BC248" si="114">M186</f>
        <v>Täytä arvo 1-5</v>
      </c>
      <c r="BD211" s="160"/>
      <c r="BE211" s="160"/>
      <c r="BF211" s="75">
        <f t="shared" ref="BF211:BF248" si="115">P186</f>
        <v>0</v>
      </c>
      <c r="BG211" s="3" t="str">
        <f t="shared" ref="BG211:BG248" si="116">Q186</f>
        <v>h</v>
      </c>
      <c r="BH211" s="26">
        <f t="shared" ref="BH211:BH248" si="117">R186</f>
        <v>0</v>
      </c>
      <c r="BI211" s="160" t="str">
        <f t="shared" ref="BI211:BI248" si="118">S186</f>
        <v>Täytä arvo 1-5</v>
      </c>
      <c r="BJ211" s="160"/>
      <c r="BK211" s="160"/>
      <c r="BL211" s="163">
        <f>V186</f>
        <v>0</v>
      </c>
      <c r="BM211" s="163"/>
      <c r="BN211" s="163"/>
      <c r="BO211" s="163"/>
      <c r="BP211" s="163"/>
      <c r="BQ211" s="7"/>
      <c r="CY211" s="87"/>
      <c r="CZ211" s="87"/>
      <c r="DA211" s="87"/>
      <c r="DB211" s="87"/>
      <c r="DC211" s="87"/>
      <c r="DD211" s="87"/>
      <c r="DE211" s="87"/>
      <c r="DF211" s="87"/>
      <c r="DG211" s="87"/>
      <c r="DH211" s="87"/>
      <c r="DI211" s="87"/>
      <c r="DJ211" s="87"/>
      <c r="DK211" s="87"/>
      <c r="DL211" s="87"/>
      <c r="DM211" s="87"/>
      <c r="DN211" s="87"/>
      <c r="DO211" s="87"/>
      <c r="DP211" s="87"/>
      <c r="DQ211" s="87"/>
      <c r="DR211" s="87"/>
    </row>
    <row r="212" spans="2:122" ht="13" hidden="1" customHeight="1" outlineLevel="1" x14ac:dyDescent="0.3">
      <c r="B212" s="1"/>
      <c r="C212" s="42"/>
      <c r="D212" s="162"/>
      <c r="E212" s="162"/>
      <c r="F212" s="162"/>
      <c r="G212" s="162"/>
      <c r="H212" s="158" t="s">
        <v>75</v>
      </c>
      <c r="I212" s="159"/>
      <c r="J212" s="74"/>
      <c r="K212" s="3" t="s">
        <v>138</v>
      </c>
      <c r="L212" s="26"/>
      <c r="M212" s="160" t="str">
        <f t="shared" si="103"/>
        <v>Täytä arvo 1-5</v>
      </c>
      <c r="N212" s="160"/>
      <c r="O212" s="160"/>
      <c r="P212" s="74"/>
      <c r="Q212" s="3" t="s">
        <v>138</v>
      </c>
      <c r="R212" s="26"/>
      <c r="S212" s="160" t="str">
        <f t="shared" si="104"/>
        <v>Täytä arvo 1-5</v>
      </c>
      <c r="T212" s="160"/>
      <c r="U212" s="160"/>
      <c r="V212" s="163"/>
      <c r="W212" s="163"/>
      <c r="X212" s="163"/>
      <c r="Y212" s="163"/>
      <c r="Z212" s="163"/>
      <c r="AA212" s="7"/>
      <c r="AD212" s="340"/>
      <c r="AE212" s="340"/>
      <c r="AF212" s="340"/>
      <c r="AG212" s="340"/>
      <c r="AH212" s="340"/>
      <c r="AI212" s="340"/>
      <c r="AJ212" s="340"/>
      <c r="AK212" s="340"/>
      <c r="AL212" s="340"/>
      <c r="AM212" s="340"/>
      <c r="AN212" s="340"/>
      <c r="AO212" s="340"/>
      <c r="AR212" s="1"/>
      <c r="AS212" s="26">
        <f>AS211</f>
        <v>0</v>
      </c>
      <c r="AT212" s="162"/>
      <c r="AU212" s="162"/>
      <c r="AV212" s="162"/>
      <c r="AW212" s="162"/>
      <c r="AX212" s="158" t="str">
        <f>H187</f>
        <v>Virka-aika</v>
      </c>
      <c r="AY212" s="159"/>
      <c r="AZ212" s="75">
        <f t="shared" si="111"/>
        <v>0</v>
      </c>
      <c r="BA212" s="3" t="str">
        <f t="shared" si="112"/>
        <v>h</v>
      </c>
      <c r="BB212" s="26">
        <f t="shared" si="113"/>
        <v>0</v>
      </c>
      <c r="BC212" s="160" t="str">
        <f t="shared" si="114"/>
        <v>Täytä arvo 1-5</v>
      </c>
      <c r="BD212" s="160"/>
      <c r="BE212" s="160"/>
      <c r="BF212" s="75">
        <f t="shared" si="115"/>
        <v>0</v>
      </c>
      <c r="BG212" s="3" t="str">
        <f t="shared" si="116"/>
        <v>h</v>
      </c>
      <c r="BH212" s="26">
        <f t="shared" si="117"/>
        <v>0</v>
      </c>
      <c r="BI212" s="160" t="str">
        <f t="shared" si="118"/>
        <v>Täytä arvo 1-5</v>
      </c>
      <c r="BJ212" s="160"/>
      <c r="BK212" s="160"/>
      <c r="BL212" s="163">
        <f t="shared" ref="BL212:BL248" si="119">V187</f>
        <v>0</v>
      </c>
      <c r="BM212" s="163"/>
      <c r="BN212" s="163"/>
      <c r="BO212" s="163"/>
      <c r="BP212" s="163"/>
      <c r="BQ212" s="7"/>
      <c r="CY212" s="87"/>
      <c r="CZ212" s="87"/>
      <c r="DA212" s="87"/>
      <c r="DB212" s="87"/>
      <c r="DC212" s="87"/>
      <c r="DD212" s="87"/>
      <c r="DE212" s="87"/>
      <c r="DF212" s="87"/>
      <c r="DG212" s="87"/>
      <c r="DH212" s="87"/>
      <c r="DI212" s="87"/>
      <c r="DJ212" s="87"/>
      <c r="DK212" s="87"/>
      <c r="DL212" s="87"/>
      <c r="DM212" s="87"/>
      <c r="DN212" s="87"/>
      <c r="DO212" s="87"/>
      <c r="DP212" s="87"/>
      <c r="DQ212" s="87"/>
      <c r="DR212" s="87"/>
    </row>
    <row r="213" spans="2:122" ht="13" hidden="1" customHeight="1" outlineLevel="1" x14ac:dyDescent="0.3">
      <c r="B213" s="1"/>
      <c r="C213" s="26">
        <f>O174</f>
        <v>0</v>
      </c>
      <c r="D213" s="162" t="s">
        <v>66</v>
      </c>
      <c r="E213" s="162"/>
      <c r="F213" s="162"/>
      <c r="G213" s="162"/>
      <c r="H213" s="158" t="s">
        <v>31</v>
      </c>
      <c r="I213" s="159"/>
      <c r="J213" s="74"/>
      <c r="K213" s="3" t="s">
        <v>138</v>
      </c>
      <c r="L213" s="26"/>
      <c r="M213" s="160" t="str">
        <f t="shared" si="103"/>
        <v>Täytä arvo 1-5</v>
      </c>
      <c r="N213" s="160"/>
      <c r="O213" s="160"/>
      <c r="P213" s="74"/>
      <c r="Q213" s="3" t="s">
        <v>138</v>
      </c>
      <c r="R213" s="26"/>
      <c r="S213" s="160" t="str">
        <f t="shared" si="104"/>
        <v>Täytä arvo 1-5</v>
      </c>
      <c r="T213" s="160"/>
      <c r="U213" s="160"/>
      <c r="V213" s="163"/>
      <c r="W213" s="163"/>
      <c r="X213" s="163"/>
      <c r="Y213" s="163"/>
      <c r="Z213" s="163"/>
      <c r="AA213" s="7"/>
      <c r="AD213" s="341" t="s">
        <v>166</v>
      </c>
      <c r="AE213" s="341"/>
      <c r="AF213" s="341"/>
      <c r="AG213" s="341"/>
      <c r="AH213" s="341"/>
      <c r="AI213" s="341"/>
      <c r="AJ213" s="341"/>
      <c r="AK213" s="341"/>
      <c r="AL213" s="341"/>
      <c r="AM213" s="341"/>
      <c r="AN213" s="341"/>
      <c r="AO213" s="341"/>
      <c r="AR213" s="1"/>
      <c r="AS213" s="26">
        <f>AS212</f>
        <v>0</v>
      </c>
      <c r="AT213" s="162"/>
      <c r="AU213" s="162"/>
      <c r="AV213" s="162"/>
      <c r="AW213" s="162"/>
      <c r="AX213" s="158" t="str">
        <f t="shared" ref="AX213:AX249" si="120">H188</f>
        <v>Muu aika</v>
      </c>
      <c r="AY213" s="159"/>
      <c r="AZ213" s="75">
        <f t="shared" si="111"/>
        <v>0</v>
      </c>
      <c r="BA213" s="3" t="str">
        <f t="shared" si="112"/>
        <v>h</v>
      </c>
      <c r="BB213" s="26">
        <f t="shared" si="113"/>
        <v>0</v>
      </c>
      <c r="BC213" s="160" t="str">
        <f t="shared" si="114"/>
        <v>Täytä arvo 1-5</v>
      </c>
      <c r="BD213" s="160"/>
      <c r="BE213" s="160"/>
      <c r="BF213" s="75">
        <f t="shared" si="115"/>
        <v>0</v>
      </c>
      <c r="BG213" s="3" t="str">
        <f t="shared" si="116"/>
        <v>h</v>
      </c>
      <c r="BH213" s="26">
        <f t="shared" si="117"/>
        <v>0</v>
      </c>
      <c r="BI213" s="160" t="str">
        <f t="shared" si="118"/>
        <v>Täytä arvo 1-5</v>
      </c>
      <c r="BJ213" s="160"/>
      <c r="BK213" s="160"/>
      <c r="BL213" s="163">
        <f t="shared" si="119"/>
        <v>0</v>
      </c>
      <c r="BM213" s="163"/>
      <c r="BN213" s="163"/>
      <c r="BO213" s="163"/>
      <c r="BP213" s="163"/>
      <c r="BQ213" s="7"/>
      <c r="CY213" s="87"/>
      <c r="CZ213" s="87"/>
      <c r="DA213" s="87"/>
      <c r="DB213" s="87"/>
      <c r="DC213" s="87"/>
      <c r="DD213" s="87"/>
      <c r="DE213" s="87"/>
      <c r="DF213" s="87"/>
      <c r="DG213" s="87"/>
      <c r="DH213" s="87"/>
      <c r="DI213" s="87"/>
      <c r="DJ213" s="87"/>
      <c r="DK213" s="87"/>
      <c r="DL213" s="87"/>
      <c r="DM213" s="87"/>
      <c r="DN213" s="87"/>
      <c r="DO213" s="87"/>
      <c r="DP213" s="87"/>
      <c r="DQ213" s="87"/>
      <c r="DR213" s="87"/>
    </row>
    <row r="214" spans="2:122" ht="13" hidden="1" customHeight="1" outlineLevel="1" x14ac:dyDescent="0.3">
      <c r="B214" s="1"/>
      <c r="C214" s="42"/>
      <c r="D214" s="162"/>
      <c r="E214" s="162"/>
      <c r="F214" s="162"/>
      <c r="G214" s="162"/>
      <c r="H214" s="158" t="s">
        <v>76</v>
      </c>
      <c r="I214" s="159"/>
      <c r="J214" s="74"/>
      <c r="K214" s="3" t="s">
        <v>138</v>
      </c>
      <c r="L214" s="26"/>
      <c r="M214" s="160" t="str">
        <f t="shared" si="103"/>
        <v>Täytä arvo 1-5</v>
      </c>
      <c r="N214" s="160"/>
      <c r="O214" s="160"/>
      <c r="P214" s="74"/>
      <c r="Q214" s="3" t="s">
        <v>138</v>
      </c>
      <c r="R214" s="26"/>
      <c r="S214" s="160" t="str">
        <f t="shared" si="104"/>
        <v>Täytä arvo 1-5</v>
      </c>
      <c r="T214" s="160"/>
      <c r="U214" s="160"/>
      <c r="V214" s="163"/>
      <c r="W214" s="163"/>
      <c r="X214" s="163"/>
      <c r="Y214" s="163"/>
      <c r="Z214" s="163"/>
      <c r="AA214" s="7"/>
      <c r="AD214" s="341"/>
      <c r="AE214" s="341"/>
      <c r="AF214" s="341"/>
      <c r="AG214" s="341"/>
      <c r="AH214" s="341"/>
      <c r="AI214" s="341"/>
      <c r="AJ214" s="341"/>
      <c r="AK214" s="341"/>
      <c r="AL214" s="341"/>
      <c r="AM214" s="341"/>
      <c r="AN214" s="341"/>
      <c r="AO214" s="341"/>
      <c r="AR214" s="1"/>
      <c r="AS214" s="26">
        <f>C189</f>
        <v>0</v>
      </c>
      <c r="AT214" s="162" t="str">
        <f>D189</f>
        <v>Tietoliikenteen ja tietojärjestelmien vakavat häiriöt - kyberuhkat</v>
      </c>
      <c r="AU214" s="162"/>
      <c r="AV214" s="162"/>
      <c r="AW214" s="162"/>
      <c r="AX214" s="158" t="str">
        <f t="shared" si="120"/>
        <v>Palveluaika</v>
      </c>
      <c r="AY214" s="159"/>
      <c r="AZ214" s="75">
        <f t="shared" si="111"/>
        <v>0</v>
      </c>
      <c r="BA214" s="3" t="str">
        <f t="shared" si="112"/>
        <v>h</v>
      </c>
      <c r="BB214" s="26">
        <f t="shared" si="113"/>
        <v>0</v>
      </c>
      <c r="BC214" s="160" t="str">
        <f t="shared" si="114"/>
        <v>Täytä arvo 1-5</v>
      </c>
      <c r="BD214" s="160"/>
      <c r="BE214" s="160"/>
      <c r="BF214" s="75">
        <f t="shared" si="115"/>
        <v>0</v>
      </c>
      <c r="BG214" s="3" t="str">
        <f t="shared" si="116"/>
        <v>h</v>
      </c>
      <c r="BH214" s="26">
        <f t="shared" si="117"/>
        <v>0</v>
      </c>
      <c r="BI214" s="160" t="str">
        <f t="shared" si="118"/>
        <v>Täytä arvo 1-5</v>
      </c>
      <c r="BJ214" s="160"/>
      <c r="BK214" s="160"/>
      <c r="BL214" s="163">
        <f t="shared" si="119"/>
        <v>0</v>
      </c>
      <c r="BM214" s="163"/>
      <c r="BN214" s="163"/>
      <c r="BO214" s="163"/>
      <c r="BP214" s="163"/>
      <c r="BQ214" s="7"/>
      <c r="CY214" s="87"/>
      <c r="CZ214" s="87"/>
      <c r="DA214" s="87"/>
      <c r="DB214" s="87"/>
      <c r="DC214" s="87"/>
      <c r="DD214" s="87"/>
      <c r="DE214" s="87"/>
      <c r="DF214" s="87"/>
      <c r="DG214" s="87"/>
      <c r="DH214" s="87"/>
      <c r="DI214" s="87"/>
      <c r="DJ214" s="87"/>
      <c r="DK214" s="87"/>
      <c r="DL214" s="87"/>
      <c r="DM214" s="87"/>
      <c r="DN214" s="87"/>
      <c r="DO214" s="87"/>
      <c r="DP214" s="87"/>
      <c r="DQ214" s="87"/>
      <c r="DR214" s="87"/>
    </row>
    <row r="215" spans="2:122" ht="13" hidden="1" customHeight="1" outlineLevel="1" x14ac:dyDescent="0.3">
      <c r="B215" s="1"/>
      <c r="C215" s="42"/>
      <c r="D215" s="162"/>
      <c r="E215" s="162"/>
      <c r="F215" s="162"/>
      <c r="G215" s="162"/>
      <c r="H215" s="158" t="s">
        <v>75</v>
      </c>
      <c r="I215" s="159"/>
      <c r="J215" s="74"/>
      <c r="K215" s="3" t="s">
        <v>138</v>
      </c>
      <c r="L215" s="26"/>
      <c r="M215" s="160" t="str">
        <f t="shared" si="103"/>
        <v>Täytä arvo 1-5</v>
      </c>
      <c r="N215" s="160"/>
      <c r="O215" s="160"/>
      <c r="P215" s="74"/>
      <c r="Q215" s="3" t="s">
        <v>138</v>
      </c>
      <c r="R215" s="26"/>
      <c r="S215" s="160" t="str">
        <f t="shared" si="104"/>
        <v>Täytä arvo 1-5</v>
      </c>
      <c r="T215" s="160"/>
      <c r="U215" s="160"/>
      <c r="V215" s="163"/>
      <c r="W215" s="163"/>
      <c r="X215" s="163"/>
      <c r="Y215" s="163"/>
      <c r="Z215" s="163"/>
      <c r="AA215" s="7"/>
      <c r="AD215" s="341"/>
      <c r="AE215" s="341"/>
      <c r="AF215" s="341"/>
      <c r="AG215" s="341"/>
      <c r="AH215" s="341"/>
      <c r="AI215" s="341"/>
      <c r="AJ215" s="341"/>
      <c r="AK215" s="341"/>
      <c r="AL215" s="341"/>
      <c r="AM215" s="341"/>
      <c r="AN215" s="341"/>
      <c r="AO215" s="341"/>
      <c r="AR215" s="1"/>
      <c r="AS215" s="26">
        <f>AS214</f>
        <v>0</v>
      </c>
      <c r="AT215" s="162"/>
      <c r="AU215" s="162"/>
      <c r="AV215" s="162"/>
      <c r="AW215" s="162"/>
      <c r="AX215" s="158" t="str">
        <f t="shared" si="120"/>
        <v>Virka-aika</v>
      </c>
      <c r="AY215" s="159"/>
      <c r="AZ215" s="75">
        <f t="shared" si="111"/>
        <v>0</v>
      </c>
      <c r="BA215" s="3" t="str">
        <f t="shared" si="112"/>
        <v>h</v>
      </c>
      <c r="BB215" s="26">
        <f t="shared" si="113"/>
        <v>0</v>
      </c>
      <c r="BC215" s="160" t="str">
        <f t="shared" si="114"/>
        <v>Täytä arvo 1-5</v>
      </c>
      <c r="BD215" s="160"/>
      <c r="BE215" s="160"/>
      <c r="BF215" s="75">
        <f t="shared" si="115"/>
        <v>0</v>
      </c>
      <c r="BG215" s="3" t="str">
        <f t="shared" si="116"/>
        <v>h</v>
      </c>
      <c r="BH215" s="26">
        <f t="shared" si="117"/>
        <v>0</v>
      </c>
      <c r="BI215" s="160" t="str">
        <f t="shared" si="118"/>
        <v>Täytä arvo 1-5</v>
      </c>
      <c r="BJ215" s="160"/>
      <c r="BK215" s="160"/>
      <c r="BL215" s="163">
        <f t="shared" si="119"/>
        <v>0</v>
      </c>
      <c r="BM215" s="163"/>
      <c r="BN215" s="163"/>
      <c r="BO215" s="163"/>
      <c r="BP215" s="163"/>
      <c r="BQ215" s="7"/>
      <c r="CY215" s="87"/>
      <c r="CZ215" s="87"/>
      <c r="DA215" s="87"/>
      <c r="DB215" s="87"/>
      <c r="DC215" s="87"/>
      <c r="DD215" s="87"/>
      <c r="DE215" s="87"/>
      <c r="DF215" s="87"/>
      <c r="DG215" s="87"/>
      <c r="DH215" s="87"/>
      <c r="DI215" s="87"/>
      <c r="DJ215" s="87"/>
      <c r="DK215" s="87"/>
      <c r="DL215" s="87"/>
      <c r="DM215" s="87"/>
      <c r="DN215" s="87"/>
      <c r="DO215" s="87"/>
      <c r="DP215" s="87"/>
      <c r="DQ215" s="87"/>
      <c r="DR215" s="87"/>
    </row>
    <row r="216" spans="2:122" ht="13" hidden="1" customHeight="1" outlineLevel="1" x14ac:dyDescent="0.3">
      <c r="B216" s="1"/>
      <c r="C216" s="26">
        <f>O175</f>
        <v>0</v>
      </c>
      <c r="D216" s="162" t="s">
        <v>67</v>
      </c>
      <c r="E216" s="162"/>
      <c r="F216" s="162"/>
      <c r="G216" s="162"/>
      <c r="H216" s="158" t="s">
        <v>31</v>
      </c>
      <c r="I216" s="159"/>
      <c r="J216" s="74"/>
      <c r="K216" s="3" t="s">
        <v>138</v>
      </c>
      <c r="L216" s="26"/>
      <c r="M216" s="160" t="str">
        <f t="shared" si="103"/>
        <v>Täytä arvo 1-5</v>
      </c>
      <c r="N216" s="160"/>
      <c r="O216" s="160"/>
      <c r="P216" s="74"/>
      <c r="Q216" s="3" t="s">
        <v>138</v>
      </c>
      <c r="R216" s="26"/>
      <c r="S216" s="160" t="str">
        <f t="shared" si="104"/>
        <v>Täytä arvo 1-5</v>
      </c>
      <c r="T216" s="160"/>
      <c r="U216" s="160"/>
      <c r="V216" s="163"/>
      <c r="W216" s="163"/>
      <c r="X216" s="163"/>
      <c r="Y216" s="163"/>
      <c r="Z216" s="163"/>
      <c r="AA216" s="7"/>
      <c r="AD216" s="342" t="s">
        <v>166</v>
      </c>
      <c r="AE216" s="342"/>
      <c r="AF216" s="342"/>
      <c r="AG216" s="342"/>
      <c r="AH216" s="342"/>
      <c r="AI216" s="342"/>
      <c r="AJ216" s="342"/>
      <c r="AK216" s="342"/>
      <c r="AL216" s="342"/>
      <c r="AM216" s="342"/>
      <c r="AN216" s="342"/>
      <c r="AO216" s="342"/>
      <c r="AR216" s="1"/>
      <c r="AS216" s="26">
        <f>AS215</f>
        <v>0</v>
      </c>
      <c r="AT216" s="162"/>
      <c r="AU216" s="162"/>
      <c r="AV216" s="162"/>
      <c r="AW216" s="162"/>
      <c r="AX216" s="158" t="str">
        <f t="shared" si="120"/>
        <v>Muu aika</v>
      </c>
      <c r="AY216" s="159"/>
      <c r="AZ216" s="75">
        <f t="shared" si="111"/>
        <v>0</v>
      </c>
      <c r="BA216" s="3" t="str">
        <f t="shared" si="112"/>
        <v>h</v>
      </c>
      <c r="BB216" s="26">
        <f t="shared" si="113"/>
        <v>0</v>
      </c>
      <c r="BC216" s="160" t="str">
        <f t="shared" si="114"/>
        <v>Täytä arvo 1-5</v>
      </c>
      <c r="BD216" s="160"/>
      <c r="BE216" s="160"/>
      <c r="BF216" s="75">
        <f t="shared" si="115"/>
        <v>0</v>
      </c>
      <c r="BG216" s="3" t="str">
        <f t="shared" si="116"/>
        <v>h</v>
      </c>
      <c r="BH216" s="26">
        <f t="shared" si="117"/>
        <v>0</v>
      </c>
      <c r="BI216" s="160" t="str">
        <f t="shared" si="118"/>
        <v>Täytä arvo 1-5</v>
      </c>
      <c r="BJ216" s="160"/>
      <c r="BK216" s="160"/>
      <c r="BL216" s="163">
        <f t="shared" si="119"/>
        <v>0</v>
      </c>
      <c r="BM216" s="163"/>
      <c r="BN216" s="163"/>
      <c r="BO216" s="163"/>
      <c r="BP216" s="163"/>
      <c r="BQ216" s="7"/>
      <c r="CY216" s="87"/>
      <c r="CZ216" s="87"/>
      <c r="DA216" s="87"/>
      <c r="DB216" s="87"/>
      <c r="DC216" s="87"/>
      <c r="DD216" s="87"/>
      <c r="DE216" s="87"/>
      <c r="DF216" s="87"/>
      <c r="DG216" s="87"/>
      <c r="DH216" s="87"/>
      <c r="DI216" s="87"/>
      <c r="DJ216" s="87"/>
      <c r="DK216" s="87"/>
      <c r="DL216" s="87"/>
      <c r="DM216" s="87"/>
      <c r="DN216" s="87"/>
      <c r="DO216" s="87"/>
      <c r="DP216" s="87"/>
      <c r="DQ216" s="87"/>
      <c r="DR216" s="87"/>
    </row>
    <row r="217" spans="2:122" ht="13" hidden="1" outlineLevel="1" x14ac:dyDescent="0.3">
      <c r="B217" s="1"/>
      <c r="C217" s="42"/>
      <c r="D217" s="162"/>
      <c r="E217" s="162"/>
      <c r="F217" s="162"/>
      <c r="G217" s="162"/>
      <c r="H217" s="158" t="s">
        <v>76</v>
      </c>
      <c r="I217" s="159"/>
      <c r="J217" s="74"/>
      <c r="K217" s="3" t="s">
        <v>138</v>
      </c>
      <c r="L217" s="26"/>
      <c r="M217" s="160" t="str">
        <f t="shared" si="103"/>
        <v>Täytä arvo 1-5</v>
      </c>
      <c r="N217" s="160"/>
      <c r="O217" s="160"/>
      <c r="P217" s="74"/>
      <c r="Q217" s="3" t="s">
        <v>138</v>
      </c>
      <c r="R217" s="26"/>
      <c r="S217" s="160" t="str">
        <f t="shared" si="104"/>
        <v>Täytä arvo 1-5</v>
      </c>
      <c r="T217" s="160"/>
      <c r="U217" s="160"/>
      <c r="V217" s="163"/>
      <c r="W217" s="163"/>
      <c r="X217" s="163"/>
      <c r="Y217" s="163"/>
      <c r="Z217" s="163"/>
      <c r="AA217" s="7"/>
      <c r="AD217" s="342"/>
      <c r="AE217" s="342"/>
      <c r="AF217" s="342"/>
      <c r="AG217" s="342"/>
      <c r="AH217" s="342"/>
      <c r="AI217" s="342"/>
      <c r="AJ217" s="342"/>
      <c r="AK217" s="342"/>
      <c r="AL217" s="342"/>
      <c r="AM217" s="342"/>
      <c r="AN217" s="342"/>
      <c r="AO217" s="342"/>
      <c r="AR217" s="1"/>
      <c r="AS217" s="26">
        <f>C192</f>
        <v>0</v>
      </c>
      <c r="AT217" s="162" t="str">
        <f t="shared" ref="AT217" si="121">D192</f>
        <v>Kuljetuslogistiikan vakavat häiriöt</v>
      </c>
      <c r="AU217" s="162"/>
      <c r="AV217" s="162"/>
      <c r="AW217" s="162"/>
      <c r="AX217" s="158" t="str">
        <f t="shared" si="120"/>
        <v>Palveluaika</v>
      </c>
      <c r="AY217" s="159"/>
      <c r="AZ217" s="75">
        <f t="shared" si="111"/>
        <v>0</v>
      </c>
      <c r="BA217" s="3" t="str">
        <f t="shared" si="112"/>
        <v>h</v>
      </c>
      <c r="BB217" s="26">
        <f t="shared" si="113"/>
        <v>0</v>
      </c>
      <c r="BC217" s="160" t="str">
        <f t="shared" si="114"/>
        <v>Täytä arvo 1-5</v>
      </c>
      <c r="BD217" s="160"/>
      <c r="BE217" s="160"/>
      <c r="BF217" s="75">
        <f t="shared" si="115"/>
        <v>0</v>
      </c>
      <c r="BG217" s="3" t="str">
        <f t="shared" si="116"/>
        <v>h</v>
      </c>
      <c r="BH217" s="26">
        <f t="shared" si="117"/>
        <v>0</v>
      </c>
      <c r="BI217" s="160" t="str">
        <f t="shared" si="118"/>
        <v>Täytä arvo 1-5</v>
      </c>
      <c r="BJ217" s="160"/>
      <c r="BK217" s="160"/>
      <c r="BL217" s="163">
        <f t="shared" si="119"/>
        <v>0</v>
      </c>
      <c r="BM217" s="163"/>
      <c r="BN217" s="163"/>
      <c r="BO217" s="163"/>
      <c r="BP217" s="163"/>
      <c r="BQ217" s="7"/>
      <c r="CY217" s="87"/>
      <c r="CZ217" s="87"/>
      <c r="DA217" s="87"/>
      <c r="DB217" s="87"/>
      <c r="DC217" s="87"/>
      <c r="DD217" s="87"/>
      <c r="DE217" s="87"/>
      <c r="DF217" s="87"/>
      <c r="DG217" s="87"/>
      <c r="DH217" s="87"/>
      <c r="DI217" s="87"/>
      <c r="DJ217" s="87"/>
      <c r="DK217" s="87"/>
      <c r="DL217" s="87"/>
      <c r="DM217" s="87"/>
      <c r="DN217" s="87"/>
      <c r="DO217" s="87"/>
      <c r="DP217" s="87"/>
      <c r="DQ217" s="87"/>
      <c r="DR217" s="87"/>
    </row>
    <row r="218" spans="2:122" ht="13.5" hidden="1" customHeight="1" outlineLevel="1" x14ac:dyDescent="0.3">
      <c r="B218" s="1"/>
      <c r="C218" s="42"/>
      <c r="D218" s="162"/>
      <c r="E218" s="162"/>
      <c r="F218" s="162"/>
      <c r="G218" s="162"/>
      <c r="H218" s="158" t="s">
        <v>75</v>
      </c>
      <c r="I218" s="159"/>
      <c r="J218" s="74"/>
      <c r="K218" s="3" t="s">
        <v>138</v>
      </c>
      <c r="L218" s="26"/>
      <c r="M218" s="160" t="str">
        <f t="shared" si="103"/>
        <v>Täytä arvo 1-5</v>
      </c>
      <c r="N218" s="160"/>
      <c r="O218" s="160"/>
      <c r="P218" s="74"/>
      <c r="Q218" s="3" t="s">
        <v>138</v>
      </c>
      <c r="R218" s="26"/>
      <c r="S218" s="160" t="str">
        <f t="shared" si="104"/>
        <v>Täytä arvo 1-5</v>
      </c>
      <c r="T218" s="160"/>
      <c r="U218" s="160"/>
      <c r="V218" s="163"/>
      <c r="W218" s="163"/>
      <c r="X218" s="163"/>
      <c r="Y218" s="163"/>
      <c r="Z218" s="163"/>
      <c r="AA218" s="7"/>
      <c r="AD218" s="342"/>
      <c r="AE218" s="342"/>
      <c r="AF218" s="342"/>
      <c r="AG218" s="342"/>
      <c r="AH218" s="342"/>
      <c r="AI218" s="342"/>
      <c r="AJ218" s="342"/>
      <c r="AK218" s="342"/>
      <c r="AL218" s="342"/>
      <c r="AM218" s="342"/>
      <c r="AN218" s="342"/>
      <c r="AO218" s="342"/>
      <c r="AR218" s="1"/>
      <c r="AS218" s="26">
        <f>AS217</f>
        <v>0</v>
      </c>
      <c r="AT218" s="162"/>
      <c r="AU218" s="162"/>
      <c r="AV218" s="162"/>
      <c r="AW218" s="162"/>
      <c r="AX218" s="158" t="str">
        <f t="shared" si="120"/>
        <v>Virka-aika</v>
      </c>
      <c r="AY218" s="159"/>
      <c r="AZ218" s="75">
        <f t="shared" si="111"/>
        <v>0</v>
      </c>
      <c r="BA218" s="3" t="str">
        <f t="shared" si="112"/>
        <v>h</v>
      </c>
      <c r="BB218" s="26">
        <f t="shared" si="113"/>
        <v>0</v>
      </c>
      <c r="BC218" s="160" t="str">
        <f t="shared" si="114"/>
        <v>Täytä arvo 1-5</v>
      </c>
      <c r="BD218" s="160"/>
      <c r="BE218" s="160"/>
      <c r="BF218" s="75">
        <f t="shared" si="115"/>
        <v>0</v>
      </c>
      <c r="BG218" s="3" t="str">
        <f t="shared" si="116"/>
        <v>h</v>
      </c>
      <c r="BH218" s="26">
        <f t="shared" si="117"/>
        <v>0</v>
      </c>
      <c r="BI218" s="160" t="str">
        <f t="shared" si="118"/>
        <v>Täytä arvo 1-5</v>
      </c>
      <c r="BJ218" s="160"/>
      <c r="BK218" s="160"/>
      <c r="BL218" s="163">
        <f t="shared" si="119"/>
        <v>0</v>
      </c>
      <c r="BM218" s="163"/>
      <c r="BN218" s="163"/>
      <c r="BO218" s="163"/>
      <c r="BP218" s="163"/>
      <c r="BQ218" s="7"/>
      <c r="CY218" s="87"/>
      <c r="CZ218" s="87"/>
      <c r="DA218" s="87"/>
      <c r="DB218" s="87"/>
      <c r="DC218" s="87"/>
      <c r="DD218" s="87"/>
      <c r="DE218" s="87"/>
      <c r="DF218" s="87"/>
      <c r="DG218" s="87"/>
      <c r="DH218" s="87"/>
      <c r="DI218" s="87"/>
      <c r="DJ218" s="87"/>
      <c r="DK218" s="87"/>
      <c r="DL218" s="87"/>
      <c r="DM218" s="87"/>
      <c r="DN218" s="87"/>
      <c r="DO218" s="87"/>
      <c r="DP218" s="87"/>
      <c r="DQ218" s="87"/>
      <c r="DR218" s="87"/>
    </row>
    <row r="219" spans="2:122" ht="13.5" hidden="1" customHeight="1" outlineLevel="1" x14ac:dyDescent="0.3">
      <c r="B219" s="1"/>
      <c r="C219" s="26">
        <f>O176</f>
        <v>0</v>
      </c>
      <c r="D219" s="162" t="s">
        <v>68</v>
      </c>
      <c r="E219" s="162"/>
      <c r="F219" s="162"/>
      <c r="G219" s="162"/>
      <c r="H219" s="158" t="s">
        <v>31</v>
      </c>
      <c r="I219" s="159"/>
      <c r="J219" s="74"/>
      <c r="K219" s="3" t="s">
        <v>138</v>
      </c>
      <c r="L219" s="26"/>
      <c r="M219" s="160" t="str">
        <f t="shared" si="103"/>
        <v>Täytä arvo 1-5</v>
      </c>
      <c r="N219" s="160"/>
      <c r="O219" s="160"/>
      <c r="P219" s="74"/>
      <c r="Q219" s="3" t="s">
        <v>138</v>
      </c>
      <c r="R219" s="26"/>
      <c r="S219" s="160" t="str">
        <f t="shared" si="104"/>
        <v>Täytä arvo 1-5</v>
      </c>
      <c r="T219" s="160"/>
      <c r="U219" s="160"/>
      <c r="V219" s="163"/>
      <c r="W219" s="163"/>
      <c r="X219" s="163"/>
      <c r="Y219" s="163"/>
      <c r="Z219" s="163"/>
      <c r="AA219" s="7"/>
      <c r="AD219" s="343" t="s">
        <v>166</v>
      </c>
      <c r="AE219" s="343"/>
      <c r="AF219" s="343"/>
      <c r="AG219" s="343"/>
      <c r="AH219" s="343"/>
      <c r="AI219" s="343"/>
      <c r="AJ219" s="343"/>
      <c r="AK219" s="343"/>
      <c r="AL219" s="343"/>
      <c r="AM219" s="343"/>
      <c r="AN219" s="343"/>
      <c r="AO219" s="343"/>
      <c r="AR219" s="1"/>
      <c r="AS219" s="26">
        <f>AS218</f>
        <v>0</v>
      </c>
      <c r="AT219" s="162"/>
      <c r="AU219" s="162"/>
      <c r="AV219" s="162"/>
      <c r="AW219" s="162"/>
      <c r="AX219" s="158" t="str">
        <f t="shared" si="120"/>
        <v>Muu aika</v>
      </c>
      <c r="AY219" s="159"/>
      <c r="AZ219" s="75">
        <f t="shared" si="111"/>
        <v>0</v>
      </c>
      <c r="BA219" s="3" t="str">
        <f t="shared" si="112"/>
        <v>h</v>
      </c>
      <c r="BB219" s="26">
        <f t="shared" si="113"/>
        <v>0</v>
      </c>
      <c r="BC219" s="160" t="str">
        <f t="shared" si="114"/>
        <v>Täytä arvo 1-5</v>
      </c>
      <c r="BD219" s="160"/>
      <c r="BE219" s="160"/>
      <c r="BF219" s="75">
        <f t="shared" si="115"/>
        <v>0</v>
      </c>
      <c r="BG219" s="3" t="str">
        <f t="shared" si="116"/>
        <v>h</v>
      </c>
      <c r="BH219" s="26">
        <f t="shared" si="117"/>
        <v>0</v>
      </c>
      <c r="BI219" s="160" t="str">
        <f t="shared" si="118"/>
        <v>Täytä arvo 1-5</v>
      </c>
      <c r="BJ219" s="160"/>
      <c r="BK219" s="160"/>
      <c r="BL219" s="163">
        <f t="shared" si="119"/>
        <v>0</v>
      </c>
      <c r="BM219" s="163"/>
      <c r="BN219" s="163"/>
      <c r="BO219" s="163"/>
      <c r="BP219" s="163"/>
      <c r="BQ219" s="7"/>
      <c r="CY219" s="87"/>
      <c r="CZ219" s="87"/>
      <c r="DA219" s="87"/>
      <c r="DB219" s="87"/>
      <c r="DC219" s="87"/>
      <c r="DD219" s="87"/>
      <c r="DE219" s="87"/>
      <c r="DF219" s="87"/>
      <c r="DG219" s="87"/>
      <c r="DH219" s="87"/>
      <c r="DI219" s="87"/>
      <c r="DJ219" s="87"/>
      <c r="DK219" s="87"/>
      <c r="DL219" s="87"/>
      <c r="DM219" s="87"/>
      <c r="DN219" s="87"/>
      <c r="DO219" s="87"/>
      <c r="DP219" s="87"/>
      <c r="DQ219" s="87"/>
      <c r="DR219" s="87"/>
    </row>
    <row r="220" spans="2:122" ht="12.5" hidden="1" customHeight="1" outlineLevel="1" x14ac:dyDescent="0.3">
      <c r="B220" s="1"/>
      <c r="C220" s="42"/>
      <c r="D220" s="162"/>
      <c r="E220" s="162"/>
      <c r="F220" s="162"/>
      <c r="G220" s="162"/>
      <c r="H220" s="158" t="s">
        <v>76</v>
      </c>
      <c r="I220" s="159"/>
      <c r="J220" s="74"/>
      <c r="K220" s="3" t="s">
        <v>138</v>
      </c>
      <c r="L220" s="26"/>
      <c r="M220" s="160" t="str">
        <f t="shared" si="103"/>
        <v>Täytä arvo 1-5</v>
      </c>
      <c r="N220" s="160"/>
      <c r="O220" s="160"/>
      <c r="P220" s="74"/>
      <c r="Q220" s="3" t="s">
        <v>138</v>
      </c>
      <c r="R220" s="26"/>
      <c r="S220" s="160" t="str">
        <f t="shared" si="104"/>
        <v>Täytä arvo 1-5</v>
      </c>
      <c r="T220" s="160"/>
      <c r="U220" s="160"/>
      <c r="V220" s="163"/>
      <c r="W220" s="163"/>
      <c r="X220" s="163"/>
      <c r="Y220" s="163"/>
      <c r="Z220" s="163"/>
      <c r="AA220" s="7"/>
      <c r="AD220" s="343"/>
      <c r="AE220" s="343"/>
      <c r="AF220" s="343"/>
      <c r="AG220" s="343"/>
      <c r="AH220" s="343"/>
      <c r="AI220" s="343"/>
      <c r="AJ220" s="343"/>
      <c r="AK220" s="343"/>
      <c r="AL220" s="343"/>
      <c r="AM220" s="343"/>
      <c r="AN220" s="343"/>
      <c r="AO220" s="343"/>
      <c r="AR220" s="1"/>
      <c r="AS220" s="26">
        <f>C195</f>
        <v>0</v>
      </c>
      <c r="AT220" s="162" t="str">
        <f t="shared" ref="AT220" si="122">D195</f>
        <v>Yhdyskuntatekniikan vakavat häiriöt</v>
      </c>
      <c r="AU220" s="162"/>
      <c r="AV220" s="162"/>
      <c r="AW220" s="162"/>
      <c r="AX220" s="158" t="str">
        <f t="shared" si="120"/>
        <v>Palveluaika</v>
      </c>
      <c r="AY220" s="159"/>
      <c r="AZ220" s="75">
        <f t="shared" si="111"/>
        <v>0</v>
      </c>
      <c r="BA220" s="3" t="str">
        <f t="shared" si="112"/>
        <v>h</v>
      </c>
      <c r="BB220" s="26">
        <f t="shared" si="113"/>
        <v>0</v>
      </c>
      <c r="BC220" s="160" t="str">
        <f t="shared" si="114"/>
        <v>Täytä arvo 1-5</v>
      </c>
      <c r="BD220" s="160"/>
      <c r="BE220" s="160"/>
      <c r="BF220" s="75">
        <f t="shared" si="115"/>
        <v>0</v>
      </c>
      <c r="BG220" s="3" t="str">
        <f t="shared" si="116"/>
        <v>h</v>
      </c>
      <c r="BH220" s="26">
        <f t="shared" si="117"/>
        <v>0</v>
      </c>
      <c r="BI220" s="160" t="str">
        <f t="shared" si="118"/>
        <v>Täytä arvo 1-5</v>
      </c>
      <c r="BJ220" s="160"/>
      <c r="BK220" s="160"/>
      <c r="BL220" s="163">
        <f t="shared" si="119"/>
        <v>0</v>
      </c>
      <c r="BM220" s="163"/>
      <c r="BN220" s="163"/>
      <c r="BO220" s="163"/>
      <c r="BP220" s="163"/>
      <c r="BQ220" s="7"/>
      <c r="CY220" s="87"/>
      <c r="CZ220" s="87"/>
      <c r="DA220" s="87"/>
      <c r="DB220" s="87"/>
      <c r="DC220" s="87"/>
      <c r="DD220" s="87"/>
      <c r="DE220" s="87"/>
      <c r="DF220" s="87"/>
      <c r="DG220" s="87"/>
      <c r="DH220" s="87"/>
      <c r="DI220" s="87"/>
      <c r="DJ220" s="87"/>
      <c r="DK220" s="87"/>
      <c r="DL220" s="87"/>
      <c r="DM220" s="87"/>
      <c r="DN220" s="87"/>
      <c r="DO220" s="87"/>
      <c r="DP220" s="87"/>
      <c r="DQ220" s="87"/>
      <c r="DR220" s="87"/>
    </row>
    <row r="221" spans="2:122" ht="13" hidden="1" customHeight="1" outlineLevel="1" x14ac:dyDescent="0.3">
      <c r="B221" s="1"/>
      <c r="C221" s="42"/>
      <c r="D221" s="162"/>
      <c r="E221" s="162"/>
      <c r="F221" s="162"/>
      <c r="G221" s="162"/>
      <c r="H221" s="158" t="s">
        <v>75</v>
      </c>
      <c r="I221" s="159"/>
      <c r="J221" s="74"/>
      <c r="K221" s="3" t="s">
        <v>138</v>
      </c>
      <c r="L221" s="26"/>
      <c r="M221" s="160" t="str">
        <f t="shared" si="103"/>
        <v>Täytä arvo 1-5</v>
      </c>
      <c r="N221" s="160"/>
      <c r="O221" s="160"/>
      <c r="P221" s="74"/>
      <c r="Q221" s="3" t="s">
        <v>138</v>
      </c>
      <c r="R221" s="26"/>
      <c r="S221" s="160" t="str">
        <f t="shared" si="104"/>
        <v>Täytä arvo 1-5</v>
      </c>
      <c r="T221" s="160"/>
      <c r="U221" s="160"/>
      <c r="V221" s="163"/>
      <c r="W221" s="163"/>
      <c r="X221" s="163"/>
      <c r="Y221" s="163"/>
      <c r="Z221" s="163"/>
      <c r="AA221" s="7"/>
      <c r="AD221" s="343"/>
      <c r="AE221" s="343"/>
      <c r="AF221" s="343"/>
      <c r="AG221" s="343"/>
      <c r="AH221" s="343"/>
      <c r="AI221" s="343"/>
      <c r="AJ221" s="343"/>
      <c r="AK221" s="343"/>
      <c r="AL221" s="343"/>
      <c r="AM221" s="343"/>
      <c r="AN221" s="343"/>
      <c r="AO221" s="343"/>
      <c r="AR221" s="1"/>
      <c r="AS221" s="26">
        <f>AS220</f>
        <v>0</v>
      </c>
      <c r="AT221" s="162"/>
      <c r="AU221" s="162"/>
      <c r="AV221" s="162"/>
      <c r="AW221" s="162"/>
      <c r="AX221" s="158" t="str">
        <f t="shared" si="120"/>
        <v>Virka-aika</v>
      </c>
      <c r="AY221" s="159"/>
      <c r="AZ221" s="75">
        <f t="shared" si="111"/>
        <v>0</v>
      </c>
      <c r="BA221" s="3" t="str">
        <f t="shared" si="112"/>
        <v>h</v>
      </c>
      <c r="BB221" s="26">
        <f t="shared" si="113"/>
        <v>0</v>
      </c>
      <c r="BC221" s="160" t="str">
        <f t="shared" si="114"/>
        <v>Täytä arvo 1-5</v>
      </c>
      <c r="BD221" s="160"/>
      <c r="BE221" s="160"/>
      <c r="BF221" s="75">
        <f t="shared" si="115"/>
        <v>0</v>
      </c>
      <c r="BG221" s="3" t="str">
        <f t="shared" si="116"/>
        <v>h</v>
      </c>
      <c r="BH221" s="26">
        <f t="shared" si="117"/>
        <v>0</v>
      </c>
      <c r="BI221" s="160" t="str">
        <f t="shared" si="118"/>
        <v>Täytä arvo 1-5</v>
      </c>
      <c r="BJ221" s="160"/>
      <c r="BK221" s="160"/>
      <c r="BL221" s="163">
        <f t="shared" si="119"/>
        <v>0</v>
      </c>
      <c r="BM221" s="163"/>
      <c r="BN221" s="163"/>
      <c r="BO221" s="163"/>
      <c r="BP221" s="163"/>
      <c r="BQ221" s="7"/>
      <c r="CY221" s="87"/>
      <c r="CZ221" s="87"/>
      <c r="DA221" s="87"/>
      <c r="DB221" s="87"/>
      <c r="DC221" s="87"/>
      <c r="DD221" s="87"/>
      <c r="DE221" s="87"/>
      <c r="DF221" s="87"/>
      <c r="DG221" s="87"/>
      <c r="DH221" s="87"/>
      <c r="DI221" s="87"/>
      <c r="DJ221" s="87"/>
      <c r="DK221" s="87"/>
      <c r="DL221" s="87"/>
      <c r="DM221" s="87"/>
      <c r="DN221" s="87"/>
      <c r="DO221" s="87"/>
      <c r="DP221" s="87"/>
      <c r="DQ221" s="87"/>
      <c r="DR221" s="87"/>
    </row>
    <row r="222" spans="2:122" ht="13" hidden="1" customHeight="1" outlineLevel="1" x14ac:dyDescent="0.3">
      <c r="B222" s="1"/>
      <c r="C222" s="26">
        <f>O177</f>
        <v>0</v>
      </c>
      <c r="D222" s="162" t="s">
        <v>69</v>
      </c>
      <c r="E222" s="162"/>
      <c r="F222" s="162"/>
      <c r="G222" s="162"/>
      <c r="H222" s="158" t="s">
        <v>31</v>
      </c>
      <c r="I222" s="159"/>
      <c r="J222" s="74"/>
      <c r="K222" s="3" t="s">
        <v>138</v>
      </c>
      <c r="L222" s="26"/>
      <c r="M222" s="160" t="str">
        <f t="shared" si="103"/>
        <v>Täytä arvo 1-5</v>
      </c>
      <c r="N222" s="160"/>
      <c r="O222" s="160"/>
      <c r="P222" s="74"/>
      <c r="Q222" s="3" t="s">
        <v>138</v>
      </c>
      <c r="R222" s="26"/>
      <c r="S222" s="160" t="str">
        <f t="shared" si="104"/>
        <v>Täytä arvo 1-5</v>
      </c>
      <c r="T222" s="160"/>
      <c r="U222" s="160"/>
      <c r="V222" s="163"/>
      <c r="W222" s="163"/>
      <c r="X222" s="163"/>
      <c r="Y222" s="163"/>
      <c r="Z222" s="163"/>
      <c r="AA222" s="7"/>
      <c r="AD222" s="339" t="s">
        <v>166</v>
      </c>
      <c r="AE222" s="339"/>
      <c r="AF222" s="339"/>
      <c r="AG222" s="339"/>
      <c r="AH222" s="339"/>
      <c r="AI222" s="339"/>
      <c r="AJ222" s="339"/>
      <c r="AK222" s="339"/>
      <c r="AL222" s="339"/>
      <c r="AM222" s="339"/>
      <c r="AN222" s="339"/>
      <c r="AO222" s="339"/>
      <c r="AR222" s="1"/>
      <c r="AS222" s="26">
        <f>AS221</f>
        <v>0</v>
      </c>
      <c r="AT222" s="162"/>
      <c r="AU222" s="162"/>
      <c r="AV222" s="162"/>
      <c r="AW222" s="162"/>
      <c r="AX222" s="158" t="str">
        <f t="shared" si="120"/>
        <v>Muu aika</v>
      </c>
      <c r="AY222" s="159"/>
      <c r="AZ222" s="75">
        <f t="shared" si="111"/>
        <v>0</v>
      </c>
      <c r="BA222" s="3" t="str">
        <f t="shared" si="112"/>
        <v>h</v>
      </c>
      <c r="BB222" s="26">
        <f t="shared" si="113"/>
        <v>0</v>
      </c>
      <c r="BC222" s="160" t="str">
        <f t="shared" si="114"/>
        <v>Täytä arvo 1-5</v>
      </c>
      <c r="BD222" s="160"/>
      <c r="BE222" s="160"/>
      <c r="BF222" s="75">
        <f t="shared" si="115"/>
        <v>0</v>
      </c>
      <c r="BG222" s="3" t="str">
        <f t="shared" si="116"/>
        <v>h</v>
      </c>
      <c r="BH222" s="26">
        <f t="shared" si="117"/>
        <v>0</v>
      </c>
      <c r="BI222" s="160" t="str">
        <f t="shared" si="118"/>
        <v>Täytä arvo 1-5</v>
      </c>
      <c r="BJ222" s="160"/>
      <c r="BK222" s="160"/>
      <c r="BL222" s="163">
        <f t="shared" si="119"/>
        <v>0</v>
      </c>
      <c r="BM222" s="163"/>
      <c r="BN222" s="163"/>
      <c r="BO222" s="163"/>
      <c r="BP222" s="163"/>
      <c r="BQ222" s="7"/>
      <c r="CY222" s="87"/>
      <c r="CZ222" s="87"/>
      <c r="DA222" s="87"/>
      <c r="DB222" s="87"/>
      <c r="DC222" s="87"/>
      <c r="DD222" s="87"/>
      <c r="DE222" s="87"/>
      <c r="DF222" s="87"/>
      <c r="DG222" s="87"/>
      <c r="DH222" s="87"/>
      <c r="DI222" s="87"/>
      <c r="DJ222" s="87"/>
      <c r="DK222" s="87"/>
      <c r="DL222" s="87"/>
      <c r="DM222" s="87"/>
      <c r="DN222" s="87"/>
      <c r="DO222" s="87"/>
      <c r="DP222" s="87"/>
      <c r="DQ222" s="87"/>
      <c r="DR222" s="87"/>
    </row>
    <row r="223" spans="2:122" ht="13" hidden="1" customHeight="1" outlineLevel="1" x14ac:dyDescent="0.3">
      <c r="B223" s="1"/>
      <c r="C223" s="42"/>
      <c r="D223" s="162"/>
      <c r="E223" s="162"/>
      <c r="F223" s="162"/>
      <c r="G223" s="162"/>
      <c r="H223" s="158" t="s">
        <v>76</v>
      </c>
      <c r="I223" s="159"/>
      <c r="J223" s="74"/>
      <c r="K223" s="3" t="s">
        <v>138</v>
      </c>
      <c r="L223" s="26"/>
      <c r="M223" s="160" t="str">
        <f t="shared" si="103"/>
        <v>Täytä arvo 1-5</v>
      </c>
      <c r="N223" s="160"/>
      <c r="O223" s="160"/>
      <c r="P223" s="74"/>
      <c r="Q223" s="3" t="s">
        <v>138</v>
      </c>
      <c r="R223" s="26"/>
      <c r="S223" s="160" t="str">
        <f t="shared" si="104"/>
        <v>Täytä arvo 1-5</v>
      </c>
      <c r="T223" s="160"/>
      <c r="U223" s="160"/>
      <c r="V223" s="163"/>
      <c r="W223" s="163"/>
      <c r="X223" s="163"/>
      <c r="Y223" s="163"/>
      <c r="Z223" s="163"/>
      <c r="AA223" s="7"/>
      <c r="AD223" s="339"/>
      <c r="AE223" s="339"/>
      <c r="AF223" s="339"/>
      <c r="AG223" s="339"/>
      <c r="AH223" s="339"/>
      <c r="AI223" s="339"/>
      <c r="AJ223" s="339"/>
      <c r="AK223" s="339"/>
      <c r="AL223" s="339"/>
      <c r="AM223" s="339"/>
      <c r="AN223" s="339"/>
      <c r="AO223" s="339"/>
      <c r="AR223" s="1"/>
      <c r="AS223" s="26">
        <f>C198</f>
        <v>0</v>
      </c>
      <c r="AT223" s="162" t="str">
        <f t="shared" ref="AT223" si="123">D198</f>
        <v>Elintarvikehuollon vakavat häiriöt</v>
      </c>
      <c r="AU223" s="162"/>
      <c r="AV223" s="162"/>
      <c r="AW223" s="162"/>
      <c r="AX223" s="158" t="str">
        <f t="shared" si="120"/>
        <v>Palveluaika</v>
      </c>
      <c r="AY223" s="159"/>
      <c r="AZ223" s="75">
        <f t="shared" si="111"/>
        <v>0</v>
      </c>
      <c r="BA223" s="3" t="str">
        <f t="shared" si="112"/>
        <v>h</v>
      </c>
      <c r="BB223" s="26">
        <f t="shared" si="113"/>
        <v>0</v>
      </c>
      <c r="BC223" s="160" t="str">
        <f t="shared" si="114"/>
        <v>Täytä arvo 1-5</v>
      </c>
      <c r="BD223" s="160"/>
      <c r="BE223" s="160"/>
      <c r="BF223" s="75">
        <f t="shared" si="115"/>
        <v>0</v>
      </c>
      <c r="BG223" s="3" t="str">
        <f t="shared" si="116"/>
        <v>h</v>
      </c>
      <c r="BH223" s="26">
        <f t="shared" si="117"/>
        <v>0</v>
      </c>
      <c r="BI223" s="160" t="str">
        <f t="shared" si="118"/>
        <v>Täytä arvo 1-5</v>
      </c>
      <c r="BJ223" s="160"/>
      <c r="BK223" s="160"/>
      <c r="BL223" s="163">
        <f t="shared" si="119"/>
        <v>0</v>
      </c>
      <c r="BM223" s="163"/>
      <c r="BN223" s="163"/>
      <c r="BO223" s="163"/>
      <c r="BP223" s="163"/>
      <c r="BQ223" s="7"/>
      <c r="CY223" s="87"/>
      <c r="CZ223" s="87"/>
      <c r="DA223" s="87"/>
      <c r="DB223" s="87"/>
      <c r="DC223" s="87"/>
      <c r="DD223" s="87"/>
      <c r="DE223" s="87"/>
      <c r="DF223" s="87"/>
      <c r="DG223" s="87"/>
      <c r="DH223" s="87"/>
      <c r="DI223" s="87"/>
      <c r="DJ223" s="87"/>
      <c r="DK223" s="87"/>
      <c r="DL223" s="87"/>
      <c r="DM223" s="87"/>
      <c r="DN223" s="87"/>
      <c r="DO223" s="87"/>
      <c r="DP223" s="87"/>
      <c r="DQ223" s="87"/>
      <c r="DR223" s="87"/>
    </row>
    <row r="224" spans="2:122" ht="13" hidden="1" customHeight="1" outlineLevel="1" x14ac:dyDescent="0.3">
      <c r="B224" s="1"/>
      <c r="C224" s="42"/>
      <c r="D224" s="162"/>
      <c r="E224" s="162"/>
      <c r="F224" s="162"/>
      <c r="G224" s="162"/>
      <c r="H224" s="158" t="s">
        <v>75</v>
      </c>
      <c r="I224" s="159"/>
      <c r="J224" s="74"/>
      <c r="K224" s="3" t="s">
        <v>138</v>
      </c>
      <c r="L224" s="26"/>
      <c r="M224" s="160" t="str">
        <f t="shared" si="103"/>
        <v>Täytä arvo 1-5</v>
      </c>
      <c r="N224" s="160"/>
      <c r="O224" s="160"/>
      <c r="P224" s="74"/>
      <c r="Q224" s="3" t="s">
        <v>138</v>
      </c>
      <c r="R224" s="26"/>
      <c r="S224" s="160" t="str">
        <f t="shared" si="104"/>
        <v>Täytä arvo 1-5</v>
      </c>
      <c r="T224" s="160"/>
      <c r="U224" s="160"/>
      <c r="V224" s="163"/>
      <c r="W224" s="163"/>
      <c r="X224" s="163"/>
      <c r="Y224" s="163"/>
      <c r="Z224" s="163"/>
      <c r="AA224" s="7"/>
      <c r="AD224" s="339"/>
      <c r="AE224" s="339"/>
      <c r="AF224" s="339"/>
      <c r="AG224" s="339"/>
      <c r="AH224" s="339"/>
      <c r="AI224" s="339"/>
      <c r="AJ224" s="339"/>
      <c r="AK224" s="339"/>
      <c r="AL224" s="339"/>
      <c r="AM224" s="339"/>
      <c r="AN224" s="339"/>
      <c r="AO224" s="339"/>
      <c r="AR224" s="1"/>
      <c r="AS224" s="26">
        <f>AS223</f>
        <v>0</v>
      </c>
      <c r="AT224" s="162"/>
      <c r="AU224" s="162"/>
      <c r="AV224" s="162"/>
      <c r="AW224" s="162"/>
      <c r="AX224" s="158" t="str">
        <f t="shared" si="120"/>
        <v>Virka-aika</v>
      </c>
      <c r="AY224" s="159"/>
      <c r="AZ224" s="75">
        <f t="shared" si="111"/>
        <v>0</v>
      </c>
      <c r="BA224" s="3" t="str">
        <f t="shared" si="112"/>
        <v>h</v>
      </c>
      <c r="BB224" s="26">
        <f t="shared" si="113"/>
        <v>0</v>
      </c>
      <c r="BC224" s="160" t="str">
        <f t="shared" si="114"/>
        <v>Täytä arvo 1-5</v>
      </c>
      <c r="BD224" s="160"/>
      <c r="BE224" s="160"/>
      <c r="BF224" s="75">
        <f t="shared" si="115"/>
        <v>0</v>
      </c>
      <c r="BG224" s="3" t="str">
        <f t="shared" si="116"/>
        <v>h</v>
      </c>
      <c r="BH224" s="26">
        <f t="shared" si="117"/>
        <v>0</v>
      </c>
      <c r="BI224" s="160" t="str">
        <f t="shared" si="118"/>
        <v>Täytä arvo 1-5</v>
      </c>
      <c r="BJ224" s="160"/>
      <c r="BK224" s="160"/>
      <c r="BL224" s="163">
        <f t="shared" si="119"/>
        <v>0</v>
      </c>
      <c r="BM224" s="163"/>
      <c r="BN224" s="163"/>
      <c r="BO224" s="163"/>
      <c r="BP224" s="163"/>
      <c r="BQ224" s="7"/>
      <c r="CY224" s="87"/>
      <c r="CZ224" s="87"/>
      <c r="DA224" s="87"/>
      <c r="DB224" s="87"/>
      <c r="DC224" s="87"/>
      <c r="DD224" s="87"/>
      <c r="DE224" s="87"/>
      <c r="DF224" s="87"/>
      <c r="DG224" s="87"/>
      <c r="DH224" s="87"/>
      <c r="DI224" s="87"/>
      <c r="DJ224" s="87"/>
      <c r="DK224" s="87"/>
      <c r="DL224" s="87"/>
      <c r="DM224" s="87"/>
      <c r="DN224" s="87"/>
      <c r="DO224" s="87"/>
      <c r="DP224" s="87"/>
      <c r="DQ224" s="87"/>
      <c r="DR224" s="87"/>
    </row>
    <row r="225" spans="2:122" ht="13" hidden="1" customHeight="1" outlineLevel="1" x14ac:dyDescent="0.3">
      <c r="B225" s="1"/>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7"/>
      <c r="AD225" s="340" t="s">
        <v>166</v>
      </c>
      <c r="AE225" s="340"/>
      <c r="AF225" s="340"/>
      <c r="AG225" s="340"/>
      <c r="AH225" s="340"/>
      <c r="AI225" s="340"/>
      <c r="AJ225" s="340"/>
      <c r="AK225" s="340"/>
      <c r="AL225" s="340"/>
      <c r="AM225" s="340"/>
      <c r="AN225" s="340"/>
      <c r="AO225" s="340"/>
      <c r="AR225" s="1"/>
      <c r="AS225" s="26">
        <f>AS224</f>
        <v>0</v>
      </c>
      <c r="AT225" s="162"/>
      <c r="AU225" s="162"/>
      <c r="AV225" s="162"/>
      <c r="AW225" s="162"/>
      <c r="AX225" s="158" t="str">
        <f t="shared" si="120"/>
        <v>Muu aika</v>
      </c>
      <c r="AY225" s="159"/>
      <c r="AZ225" s="75">
        <f t="shared" si="111"/>
        <v>0</v>
      </c>
      <c r="BA225" s="3" t="str">
        <f t="shared" si="112"/>
        <v>h</v>
      </c>
      <c r="BB225" s="26">
        <f t="shared" si="113"/>
        <v>0</v>
      </c>
      <c r="BC225" s="160" t="str">
        <f t="shared" si="114"/>
        <v>Täytä arvo 1-5</v>
      </c>
      <c r="BD225" s="160"/>
      <c r="BE225" s="160"/>
      <c r="BF225" s="75">
        <f t="shared" si="115"/>
        <v>0</v>
      </c>
      <c r="BG225" s="3" t="str">
        <f t="shared" si="116"/>
        <v>h</v>
      </c>
      <c r="BH225" s="26">
        <f t="shared" si="117"/>
        <v>0</v>
      </c>
      <c r="BI225" s="160" t="str">
        <f t="shared" si="118"/>
        <v>Täytä arvo 1-5</v>
      </c>
      <c r="BJ225" s="160"/>
      <c r="BK225" s="160"/>
      <c r="BL225" s="163">
        <f t="shared" si="119"/>
        <v>0</v>
      </c>
      <c r="BM225" s="163"/>
      <c r="BN225" s="163"/>
      <c r="BO225" s="163"/>
      <c r="BP225" s="163"/>
      <c r="BQ225" s="7"/>
      <c r="CY225" s="87"/>
      <c r="CZ225" s="87"/>
      <c r="DA225" s="87"/>
      <c r="DB225" s="87"/>
      <c r="DC225" s="87"/>
      <c r="DD225" s="87"/>
      <c r="DE225" s="87"/>
      <c r="DF225" s="87"/>
      <c r="DG225" s="87"/>
      <c r="DH225" s="87"/>
      <c r="DI225" s="87"/>
      <c r="DJ225" s="87"/>
      <c r="DK225" s="87"/>
      <c r="DL225" s="87"/>
      <c r="DM225" s="87"/>
      <c r="DN225" s="87"/>
      <c r="DO225" s="87"/>
      <c r="DP225" s="87"/>
      <c r="DQ225" s="87"/>
      <c r="DR225" s="87"/>
    </row>
    <row r="226" spans="2:122" ht="13" hidden="1" customHeight="1" outlineLevel="1" x14ac:dyDescent="0.3">
      <c r="B226" s="1"/>
      <c r="C226" s="164" t="s">
        <v>78</v>
      </c>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7"/>
      <c r="AD226" s="340"/>
      <c r="AE226" s="340"/>
      <c r="AF226" s="340"/>
      <c r="AG226" s="340"/>
      <c r="AH226" s="340"/>
      <c r="AI226" s="340"/>
      <c r="AJ226" s="340"/>
      <c r="AK226" s="340"/>
      <c r="AL226" s="340"/>
      <c r="AM226" s="340"/>
      <c r="AN226" s="340"/>
      <c r="AO226" s="340"/>
      <c r="AR226" s="1"/>
      <c r="AS226" s="26">
        <f>C201</f>
        <v>0</v>
      </c>
      <c r="AT226" s="162" t="str">
        <f t="shared" ref="AT226" si="124">D201</f>
        <v>Rahoitus- ja maksujärjestelmän vakavat häiriöt</v>
      </c>
      <c r="AU226" s="162"/>
      <c r="AV226" s="162"/>
      <c r="AW226" s="162"/>
      <c r="AX226" s="158" t="str">
        <f t="shared" si="120"/>
        <v>Palveluaika</v>
      </c>
      <c r="AY226" s="159"/>
      <c r="AZ226" s="75">
        <f t="shared" si="111"/>
        <v>0</v>
      </c>
      <c r="BA226" s="3" t="str">
        <f t="shared" si="112"/>
        <v>h</v>
      </c>
      <c r="BB226" s="26">
        <f t="shared" si="113"/>
        <v>0</v>
      </c>
      <c r="BC226" s="160" t="str">
        <f t="shared" si="114"/>
        <v>Täytä arvo 1-5</v>
      </c>
      <c r="BD226" s="160"/>
      <c r="BE226" s="160"/>
      <c r="BF226" s="75">
        <f t="shared" si="115"/>
        <v>0</v>
      </c>
      <c r="BG226" s="3" t="str">
        <f t="shared" si="116"/>
        <v>h</v>
      </c>
      <c r="BH226" s="26">
        <f t="shared" si="117"/>
        <v>0</v>
      </c>
      <c r="BI226" s="160" t="str">
        <f t="shared" si="118"/>
        <v>Täytä arvo 1-5</v>
      </c>
      <c r="BJ226" s="160"/>
      <c r="BK226" s="160"/>
      <c r="BL226" s="163">
        <f t="shared" si="119"/>
        <v>0</v>
      </c>
      <c r="BM226" s="163"/>
      <c r="BN226" s="163"/>
      <c r="BO226" s="163"/>
      <c r="BP226" s="163"/>
      <c r="BQ226" s="7"/>
      <c r="CY226" s="87"/>
      <c r="CZ226" s="87"/>
      <c r="DA226" s="87"/>
      <c r="DB226" s="87"/>
      <c r="DC226" s="87"/>
      <c r="DD226" s="87"/>
      <c r="DE226" s="87"/>
      <c r="DF226" s="87"/>
      <c r="DG226" s="87"/>
      <c r="DH226" s="87"/>
      <c r="DI226" s="87"/>
      <c r="DJ226" s="87"/>
      <c r="DK226" s="87"/>
      <c r="DL226" s="87"/>
      <c r="DM226" s="87"/>
      <c r="DN226" s="87"/>
      <c r="DO226" s="87"/>
      <c r="DP226" s="87"/>
      <c r="DQ226" s="87"/>
      <c r="DR226" s="87"/>
    </row>
    <row r="227" spans="2:122" ht="13" hidden="1" customHeight="1" outlineLevel="1" x14ac:dyDescent="0.3">
      <c r="B227" s="1"/>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7"/>
      <c r="AD227" s="340"/>
      <c r="AE227" s="340"/>
      <c r="AF227" s="340"/>
      <c r="AG227" s="340"/>
      <c r="AH227" s="340"/>
      <c r="AI227" s="340"/>
      <c r="AJ227" s="340"/>
      <c r="AK227" s="340"/>
      <c r="AL227" s="340"/>
      <c r="AM227" s="340"/>
      <c r="AN227" s="340"/>
      <c r="AO227" s="340"/>
      <c r="AR227" s="1"/>
      <c r="AS227" s="26">
        <f>AS226</f>
        <v>0</v>
      </c>
      <c r="AT227" s="162"/>
      <c r="AU227" s="162"/>
      <c r="AV227" s="162"/>
      <c r="AW227" s="162"/>
      <c r="AX227" s="158" t="str">
        <f t="shared" si="120"/>
        <v>Virka-aika</v>
      </c>
      <c r="AY227" s="159"/>
      <c r="AZ227" s="75">
        <f t="shared" si="111"/>
        <v>0</v>
      </c>
      <c r="BA227" s="3" t="str">
        <f t="shared" si="112"/>
        <v>h</v>
      </c>
      <c r="BB227" s="26">
        <f t="shared" si="113"/>
        <v>0</v>
      </c>
      <c r="BC227" s="160" t="str">
        <f t="shared" si="114"/>
        <v>Täytä arvo 1-5</v>
      </c>
      <c r="BD227" s="160"/>
      <c r="BE227" s="160"/>
      <c r="BF227" s="75">
        <f t="shared" si="115"/>
        <v>0</v>
      </c>
      <c r="BG227" s="3" t="str">
        <f t="shared" si="116"/>
        <v>h</v>
      </c>
      <c r="BH227" s="26">
        <f t="shared" si="117"/>
        <v>0</v>
      </c>
      <c r="BI227" s="160" t="str">
        <f t="shared" si="118"/>
        <v>Täytä arvo 1-5</v>
      </c>
      <c r="BJ227" s="160"/>
      <c r="BK227" s="160"/>
      <c r="BL227" s="163">
        <f t="shared" si="119"/>
        <v>0</v>
      </c>
      <c r="BM227" s="163"/>
      <c r="BN227" s="163"/>
      <c r="BO227" s="163"/>
      <c r="BP227" s="163"/>
      <c r="BQ227" s="7"/>
      <c r="CY227" s="87"/>
      <c r="CZ227" s="87"/>
      <c r="DA227" s="87"/>
      <c r="DB227" s="87"/>
      <c r="DC227" s="87"/>
      <c r="DD227" s="87"/>
      <c r="DE227" s="87"/>
      <c r="DF227" s="87"/>
      <c r="DG227" s="87"/>
      <c r="DH227" s="87"/>
      <c r="DI227" s="87"/>
      <c r="DJ227" s="87"/>
      <c r="DK227" s="87"/>
      <c r="DL227" s="87"/>
      <c r="DM227" s="87"/>
      <c r="DN227" s="87"/>
      <c r="DO227" s="87"/>
      <c r="DP227" s="87"/>
      <c r="DQ227" s="87"/>
      <c r="DR227" s="87"/>
    </row>
    <row r="228" spans="2:122" ht="13" hidden="1" customHeight="1" outlineLevel="1" x14ac:dyDescent="0.3">
      <c r="B228" s="1"/>
      <c r="C228" s="42"/>
      <c r="D228" s="42"/>
      <c r="E228" s="42"/>
      <c r="F228" s="42"/>
      <c r="G228" s="42"/>
      <c r="H228" s="42"/>
      <c r="I228" s="42"/>
      <c r="J228" s="165" t="str">
        <f>J184</f>
        <v>Kesto, jolla pienin vaikutus</v>
      </c>
      <c r="K228" s="165"/>
      <c r="L228" s="165"/>
      <c r="M228" s="165"/>
      <c r="N228" s="165"/>
      <c r="O228" s="165"/>
      <c r="P228" s="165" t="str">
        <f>P184</f>
        <v>Kesto, jolla suurin vaikutus</v>
      </c>
      <c r="Q228" s="165"/>
      <c r="R228" s="165"/>
      <c r="S228" s="165"/>
      <c r="T228" s="165"/>
      <c r="U228" s="165"/>
      <c r="V228" s="42"/>
      <c r="W228" s="42"/>
      <c r="X228" s="42"/>
      <c r="Y228" s="42"/>
      <c r="Z228" s="42"/>
      <c r="AA228" s="7"/>
      <c r="AD228" s="341" t="s">
        <v>166</v>
      </c>
      <c r="AE228" s="341"/>
      <c r="AF228" s="341"/>
      <c r="AG228" s="341"/>
      <c r="AH228" s="341"/>
      <c r="AI228" s="341"/>
      <c r="AJ228" s="341"/>
      <c r="AK228" s="341"/>
      <c r="AL228" s="341"/>
      <c r="AM228" s="341"/>
      <c r="AN228" s="341"/>
      <c r="AO228" s="341"/>
      <c r="AR228" s="1"/>
      <c r="AS228" s="26">
        <f>AS227</f>
        <v>0</v>
      </c>
      <c r="AT228" s="162"/>
      <c r="AU228" s="162"/>
      <c r="AV228" s="162"/>
      <c r="AW228" s="162"/>
      <c r="AX228" s="158" t="str">
        <f t="shared" si="120"/>
        <v>Muu aika</v>
      </c>
      <c r="AY228" s="159"/>
      <c r="AZ228" s="75">
        <f t="shared" si="111"/>
        <v>0</v>
      </c>
      <c r="BA228" s="3" t="str">
        <f t="shared" si="112"/>
        <v>h</v>
      </c>
      <c r="BB228" s="26">
        <f t="shared" si="113"/>
        <v>0</v>
      </c>
      <c r="BC228" s="160" t="str">
        <f t="shared" si="114"/>
        <v>Täytä arvo 1-5</v>
      </c>
      <c r="BD228" s="160"/>
      <c r="BE228" s="160"/>
      <c r="BF228" s="75">
        <f t="shared" si="115"/>
        <v>0</v>
      </c>
      <c r="BG228" s="3" t="str">
        <f t="shared" si="116"/>
        <v>h</v>
      </c>
      <c r="BH228" s="26">
        <f t="shared" si="117"/>
        <v>0</v>
      </c>
      <c r="BI228" s="160" t="str">
        <f t="shared" si="118"/>
        <v>Täytä arvo 1-5</v>
      </c>
      <c r="BJ228" s="160"/>
      <c r="BK228" s="160"/>
      <c r="BL228" s="163">
        <f t="shared" si="119"/>
        <v>0</v>
      </c>
      <c r="BM228" s="163"/>
      <c r="BN228" s="163"/>
      <c r="BO228" s="163"/>
      <c r="BP228" s="163"/>
      <c r="BQ228" s="7"/>
      <c r="CY228" s="87"/>
      <c r="CZ228" s="87"/>
      <c r="DA228" s="87"/>
      <c r="DB228" s="87"/>
      <c r="DC228" s="87"/>
      <c r="DD228" s="87"/>
      <c r="DE228" s="87"/>
      <c r="DF228" s="87"/>
      <c r="DG228" s="87"/>
      <c r="DH228" s="87"/>
      <c r="DI228" s="87"/>
      <c r="DJ228" s="87"/>
      <c r="DK228" s="87"/>
      <c r="DL228" s="87"/>
      <c r="DM228" s="87"/>
      <c r="DN228" s="87"/>
      <c r="DO228" s="87"/>
      <c r="DP228" s="87"/>
      <c r="DQ228" s="87"/>
      <c r="DR228" s="87"/>
    </row>
    <row r="229" spans="2:122" ht="13" hidden="1" customHeight="1" outlineLevel="1" x14ac:dyDescent="0.3">
      <c r="B229" s="1"/>
      <c r="C229" s="42"/>
      <c r="D229" s="42"/>
      <c r="E229" s="42"/>
      <c r="F229" s="42"/>
      <c r="G229" s="42"/>
      <c r="H229" s="42"/>
      <c r="I229" s="42"/>
      <c r="J229" s="166" t="s">
        <v>73</v>
      </c>
      <c r="K229" s="166"/>
      <c r="L229" s="166" t="s">
        <v>74</v>
      </c>
      <c r="M229" s="166"/>
      <c r="N229" s="166"/>
      <c r="O229" s="166"/>
      <c r="P229" s="166" t="s">
        <v>73</v>
      </c>
      <c r="Q229" s="166"/>
      <c r="R229" s="166" t="s">
        <v>74</v>
      </c>
      <c r="S229" s="166"/>
      <c r="T229" s="166"/>
      <c r="U229" s="166"/>
      <c r="V229" s="166" t="s">
        <v>77</v>
      </c>
      <c r="W229" s="166"/>
      <c r="X229" s="166"/>
      <c r="Y229" s="166"/>
      <c r="Z229" s="166"/>
      <c r="AA229" s="7"/>
      <c r="AD229" s="341"/>
      <c r="AE229" s="341"/>
      <c r="AF229" s="341"/>
      <c r="AG229" s="341"/>
      <c r="AH229" s="341"/>
      <c r="AI229" s="341"/>
      <c r="AJ229" s="341"/>
      <c r="AK229" s="341"/>
      <c r="AL229" s="341"/>
      <c r="AM229" s="341"/>
      <c r="AN229" s="341"/>
      <c r="AO229" s="341"/>
      <c r="AR229" s="1"/>
      <c r="AS229" s="26">
        <f>C204</f>
        <v>0</v>
      </c>
      <c r="AT229" s="162" t="str">
        <f t="shared" ref="AT229" si="125">D204</f>
        <v>Julkisen talouden rahoituksen saatavuuden häiriintyminen</v>
      </c>
      <c r="AU229" s="162"/>
      <c r="AV229" s="162"/>
      <c r="AW229" s="162"/>
      <c r="AX229" s="158" t="str">
        <f t="shared" si="120"/>
        <v>Palveluaika</v>
      </c>
      <c r="AY229" s="159"/>
      <c r="AZ229" s="75">
        <f t="shared" si="111"/>
        <v>0</v>
      </c>
      <c r="BA229" s="3" t="str">
        <f t="shared" si="112"/>
        <v>h</v>
      </c>
      <c r="BB229" s="26">
        <f t="shared" si="113"/>
        <v>0</v>
      </c>
      <c r="BC229" s="160" t="str">
        <f t="shared" si="114"/>
        <v>Täytä arvo 1-5</v>
      </c>
      <c r="BD229" s="160"/>
      <c r="BE229" s="160"/>
      <c r="BF229" s="75">
        <f t="shared" si="115"/>
        <v>0</v>
      </c>
      <c r="BG229" s="3" t="str">
        <f t="shared" si="116"/>
        <v>h</v>
      </c>
      <c r="BH229" s="26">
        <f t="shared" si="117"/>
        <v>0</v>
      </c>
      <c r="BI229" s="160" t="str">
        <f t="shared" si="118"/>
        <v>Täytä arvo 1-5</v>
      </c>
      <c r="BJ229" s="160"/>
      <c r="BK229" s="160"/>
      <c r="BL229" s="163">
        <f t="shared" si="119"/>
        <v>0</v>
      </c>
      <c r="BM229" s="163"/>
      <c r="BN229" s="163"/>
      <c r="BO229" s="163"/>
      <c r="BP229" s="163"/>
      <c r="BQ229" s="7"/>
      <c r="CY229" s="87"/>
      <c r="CZ229" s="87"/>
      <c r="DA229" s="87"/>
      <c r="DB229" s="87"/>
      <c r="DC229" s="87"/>
      <c r="DD229" s="87"/>
      <c r="DE229" s="87"/>
      <c r="DF229" s="87"/>
      <c r="DG229" s="87"/>
      <c r="DH229" s="87"/>
      <c r="DI229" s="87"/>
      <c r="DJ229" s="87"/>
      <c r="DK229" s="87"/>
      <c r="DL229" s="87"/>
      <c r="DM229" s="87"/>
      <c r="DN229" s="87"/>
      <c r="DO229" s="87"/>
      <c r="DP229" s="87"/>
      <c r="DQ229" s="87"/>
      <c r="DR229" s="87"/>
    </row>
    <row r="230" spans="2:122" ht="13" hidden="1" customHeight="1" outlineLevel="1" x14ac:dyDescent="0.3">
      <c r="B230" s="1"/>
      <c r="C230" s="26"/>
      <c r="D230" s="157" t="s">
        <v>71</v>
      </c>
      <c r="E230" s="157"/>
      <c r="F230" s="157"/>
      <c r="G230" s="157"/>
      <c r="H230" s="158" t="s">
        <v>31</v>
      </c>
      <c r="I230" s="159"/>
      <c r="J230" s="75"/>
      <c r="K230" s="3" t="s">
        <v>138</v>
      </c>
      <c r="L230" s="26"/>
      <c r="M230" s="160" t="str">
        <f t="shared" si="103"/>
        <v>Täytä arvo 1-5</v>
      </c>
      <c r="N230" s="160"/>
      <c r="O230" s="160"/>
      <c r="P230" s="75"/>
      <c r="Q230" s="3" t="s">
        <v>138</v>
      </c>
      <c r="R230" s="26"/>
      <c r="S230" s="160" t="str">
        <f t="shared" si="104"/>
        <v>Täytä arvo 1-5</v>
      </c>
      <c r="T230" s="160"/>
      <c r="U230" s="160"/>
      <c r="V230" s="161"/>
      <c r="W230" s="161"/>
      <c r="X230" s="161"/>
      <c r="Y230" s="161"/>
      <c r="Z230" s="161"/>
      <c r="AA230" s="7"/>
      <c r="AD230" s="341"/>
      <c r="AE230" s="341"/>
      <c r="AF230" s="341"/>
      <c r="AG230" s="341"/>
      <c r="AH230" s="341"/>
      <c r="AI230" s="341"/>
      <c r="AJ230" s="341"/>
      <c r="AK230" s="341"/>
      <c r="AL230" s="341"/>
      <c r="AM230" s="341"/>
      <c r="AN230" s="341"/>
      <c r="AO230" s="341"/>
      <c r="AR230" s="1"/>
      <c r="AS230" s="26">
        <f>AS229</f>
        <v>0</v>
      </c>
      <c r="AT230" s="162"/>
      <c r="AU230" s="162"/>
      <c r="AV230" s="162"/>
      <c r="AW230" s="162"/>
      <c r="AX230" s="158" t="str">
        <f t="shared" si="120"/>
        <v>Virka-aika</v>
      </c>
      <c r="AY230" s="159"/>
      <c r="AZ230" s="75">
        <f t="shared" si="111"/>
        <v>0</v>
      </c>
      <c r="BA230" s="3" t="str">
        <f t="shared" si="112"/>
        <v>h</v>
      </c>
      <c r="BB230" s="26">
        <f t="shared" si="113"/>
        <v>0</v>
      </c>
      <c r="BC230" s="160" t="str">
        <f t="shared" si="114"/>
        <v>Täytä arvo 1-5</v>
      </c>
      <c r="BD230" s="160"/>
      <c r="BE230" s="160"/>
      <c r="BF230" s="75">
        <f t="shared" si="115"/>
        <v>0</v>
      </c>
      <c r="BG230" s="3" t="str">
        <f t="shared" si="116"/>
        <v>h</v>
      </c>
      <c r="BH230" s="26">
        <f t="shared" si="117"/>
        <v>0</v>
      </c>
      <c r="BI230" s="160" t="str">
        <f t="shared" si="118"/>
        <v>Täytä arvo 1-5</v>
      </c>
      <c r="BJ230" s="160"/>
      <c r="BK230" s="160"/>
      <c r="BL230" s="163">
        <f t="shared" si="119"/>
        <v>0</v>
      </c>
      <c r="BM230" s="163"/>
      <c r="BN230" s="163"/>
      <c r="BO230" s="163"/>
      <c r="BP230" s="163"/>
      <c r="BQ230" s="7"/>
      <c r="CY230" s="87"/>
      <c r="CZ230" s="87"/>
      <c r="DA230" s="87"/>
      <c r="DB230" s="87"/>
      <c r="DC230" s="87"/>
      <c r="DD230" s="87"/>
      <c r="DE230" s="87"/>
      <c r="DF230" s="87"/>
      <c r="DG230" s="87"/>
      <c r="DH230" s="87"/>
      <c r="DI230" s="87"/>
      <c r="DJ230" s="87"/>
      <c r="DK230" s="87"/>
      <c r="DL230" s="87"/>
      <c r="DM230" s="87"/>
      <c r="DN230" s="87"/>
      <c r="DO230" s="87"/>
      <c r="DP230" s="87"/>
      <c r="DQ230" s="87"/>
      <c r="DR230" s="87"/>
    </row>
    <row r="231" spans="2:122" ht="13" hidden="1" customHeight="1" outlineLevel="1" x14ac:dyDescent="0.3">
      <c r="B231" s="1"/>
      <c r="C231" s="42"/>
      <c r="D231" s="157"/>
      <c r="E231" s="157"/>
      <c r="F231" s="157"/>
      <c r="G231" s="157"/>
      <c r="H231" s="158" t="s">
        <v>76</v>
      </c>
      <c r="I231" s="159"/>
      <c r="J231" s="75"/>
      <c r="K231" s="3" t="s">
        <v>138</v>
      </c>
      <c r="L231" s="26"/>
      <c r="M231" s="160" t="str">
        <f t="shared" si="103"/>
        <v>Täytä arvo 1-5</v>
      </c>
      <c r="N231" s="160"/>
      <c r="O231" s="160"/>
      <c r="P231" s="75"/>
      <c r="Q231" s="3" t="s">
        <v>138</v>
      </c>
      <c r="R231" s="26"/>
      <c r="S231" s="160" t="str">
        <f t="shared" si="104"/>
        <v>Täytä arvo 1-5</v>
      </c>
      <c r="T231" s="160"/>
      <c r="U231" s="160"/>
      <c r="V231" s="161"/>
      <c r="W231" s="161"/>
      <c r="X231" s="161"/>
      <c r="Y231" s="161"/>
      <c r="Z231" s="161"/>
      <c r="AA231" s="7"/>
      <c r="AD231" s="342" t="s">
        <v>166</v>
      </c>
      <c r="AE231" s="342"/>
      <c r="AF231" s="342"/>
      <c r="AG231" s="342"/>
      <c r="AH231" s="342"/>
      <c r="AI231" s="342"/>
      <c r="AJ231" s="342"/>
      <c r="AK231" s="342"/>
      <c r="AL231" s="342"/>
      <c r="AM231" s="342"/>
      <c r="AN231" s="342"/>
      <c r="AO231" s="342"/>
      <c r="AR231" s="1"/>
      <c r="AS231" s="26">
        <f>AS230</f>
        <v>0</v>
      </c>
      <c r="AT231" s="162"/>
      <c r="AU231" s="162"/>
      <c r="AV231" s="162"/>
      <c r="AW231" s="162"/>
      <c r="AX231" s="158" t="str">
        <f t="shared" si="120"/>
        <v>Muu aika</v>
      </c>
      <c r="AY231" s="159"/>
      <c r="AZ231" s="75">
        <f t="shared" si="111"/>
        <v>0</v>
      </c>
      <c r="BA231" s="3" t="str">
        <f t="shared" si="112"/>
        <v>h</v>
      </c>
      <c r="BB231" s="26">
        <f t="shared" si="113"/>
        <v>0</v>
      </c>
      <c r="BC231" s="160" t="str">
        <f t="shared" si="114"/>
        <v>Täytä arvo 1-5</v>
      </c>
      <c r="BD231" s="160"/>
      <c r="BE231" s="160"/>
      <c r="BF231" s="75">
        <f t="shared" si="115"/>
        <v>0</v>
      </c>
      <c r="BG231" s="3" t="str">
        <f t="shared" si="116"/>
        <v>h</v>
      </c>
      <c r="BH231" s="26">
        <f t="shared" si="117"/>
        <v>0</v>
      </c>
      <c r="BI231" s="160" t="str">
        <f t="shared" si="118"/>
        <v>Täytä arvo 1-5</v>
      </c>
      <c r="BJ231" s="160"/>
      <c r="BK231" s="160"/>
      <c r="BL231" s="163">
        <f t="shared" si="119"/>
        <v>0</v>
      </c>
      <c r="BM231" s="163"/>
      <c r="BN231" s="163"/>
      <c r="BO231" s="163"/>
      <c r="BP231" s="163"/>
      <c r="BQ231" s="7"/>
      <c r="CY231" s="87"/>
      <c r="CZ231" s="87"/>
      <c r="DA231" s="87"/>
      <c r="DB231" s="87"/>
      <c r="DC231" s="87"/>
      <c r="DD231" s="87"/>
      <c r="DE231" s="87"/>
      <c r="DF231" s="87"/>
      <c r="DG231" s="87"/>
      <c r="DH231" s="87"/>
      <c r="DI231" s="87"/>
      <c r="DJ231" s="87"/>
      <c r="DK231" s="87"/>
      <c r="DL231" s="87"/>
      <c r="DM231" s="87"/>
      <c r="DN231" s="87"/>
      <c r="DO231" s="87"/>
      <c r="DP231" s="87"/>
      <c r="DQ231" s="87"/>
      <c r="DR231" s="87"/>
    </row>
    <row r="232" spans="2:122" ht="13" hidden="1" customHeight="1" outlineLevel="1" x14ac:dyDescent="0.3">
      <c r="B232" s="1"/>
      <c r="C232" s="42"/>
      <c r="D232" s="157"/>
      <c r="E232" s="157"/>
      <c r="F232" s="157"/>
      <c r="G232" s="157"/>
      <c r="H232" s="158" t="s">
        <v>75</v>
      </c>
      <c r="I232" s="159"/>
      <c r="J232" s="75"/>
      <c r="K232" s="3" t="s">
        <v>138</v>
      </c>
      <c r="L232" s="26"/>
      <c r="M232" s="160" t="str">
        <f t="shared" si="103"/>
        <v>Täytä arvo 1-5</v>
      </c>
      <c r="N232" s="160"/>
      <c r="O232" s="160"/>
      <c r="P232" s="75"/>
      <c r="Q232" s="3" t="s">
        <v>138</v>
      </c>
      <c r="R232" s="26"/>
      <c r="S232" s="160" t="str">
        <f t="shared" si="104"/>
        <v>Täytä arvo 1-5</v>
      </c>
      <c r="T232" s="160"/>
      <c r="U232" s="160"/>
      <c r="V232" s="161"/>
      <c r="W232" s="161"/>
      <c r="X232" s="161"/>
      <c r="Y232" s="161"/>
      <c r="Z232" s="161"/>
      <c r="AA232" s="7"/>
      <c r="AD232" s="342"/>
      <c r="AE232" s="342"/>
      <c r="AF232" s="342"/>
      <c r="AG232" s="342"/>
      <c r="AH232" s="342"/>
      <c r="AI232" s="342"/>
      <c r="AJ232" s="342"/>
      <c r="AK232" s="342"/>
      <c r="AL232" s="342"/>
      <c r="AM232" s="342"/>
      <c r="AN232" s="342"/>
      <c r="AO232" s="342"/>
      <c r="AR232" s="1"/>
      <c r="AS232" s="26">
        <f>C207</f>
        <v>0</v>
      </c>
      <c r="AT232" s="162" t="str">
        <f t="shared" ref="AT232" si="126">D207</f>
        <v>Väestön terveyden ja hyvinvoinnin vakavat häiriöt</v>
      </c>
      <c r="AU232" s="162"/>
      <c r="AV232" s="162"/>
      <c r="AW232" s="162"/>
      <c r="AX232" s="158" t="str">
        <f t="shared" si="120"/>
        <v>Palveluaika</v>
      </c>
      <c r="AY232" s="159"/>
      <c r="AZ232" s="75">
        <f t="shared" si="111"/>
        <v>0</v>
      </c>
      <c r="BA232" s="3" t="str">
        <f t="shared" si="112"/>
        <v>h</v>
      </c>
      <c r="BB232" s="26">
        <f t="shared" si="113"/>
        <v>0</v>
      </c>
      <c r="BC232" s="160" t="str">
        <f t="shared" si="114"/>
        <v>Täytä arvo 1-5</v>
      </c>
      <c r="BD232" s="160"/>
      <c r="BE232" s="160"/>
      <c r="BF232" s="75">
        <f t="shared" si="115"/>
        <v>0</v>
      </c>
      <c r="BG232" s="3" t="str">
        <f t="shared" si="116"/>
        <v>h</v>
      </c>
      <c r="BH232" s="26">
        <f t="shared" si="117"/>
        <v>0</v>
      </c>
      <c r="BI232" s="160" t="str">
        <f t="shared" si="118"/>
        <v>Täytä arvo 1-5</v>
      </c>
      <c r="BJ232" s="160"/>
      <c r="BK232" s="160"/>
      <c r="BL232" s="163">
        <f t="shared" si="119"/>
        <v>0</v>
      </c>
      <c r="BM232" s="163"/>
      <c r="BN232" s="163"/>
      <c r="BO232" s="163"/>
      <c r="BP232" s="163"/>
      <c r="BQ232" s="7"/>
      <c r="CY232" s="87"/>
      <c r="CZ232" s="87"/>
      <c r="DA232" s="87"/>
      <c r="DB232" s="87"/>
      <c r="DC232" s="87"/>
      <c r="DD232" s="87"/>
      <c r="DE232" s="87"/>
      <c r="DF232" s="87"/>
      <c r="DG232" s="87"/>
      <c r="DH232" s="87"/>
      <c r="DI232" s="87"/>
      <c r="DJ232" s="87"/>
      <c r="DK232" s="87"/>
      <c r="DL232" s="87"/>
      <c r="DM232" s="87"/>
      <c r="DN232" s="87"/>
      <c r="DO232" s="87"/>
      <c r="DP232" s="87"/>
      <c r="DQ232" s="87"/>
      <c r="DR232" s="87"/>
    </row>
    <row r="233" spans="2:122" ht="13" hidden="1" customHeight="1" outlineLevel="1" x14ac:dyDescent="0.3">
      <c r="B233" s="1"/>
      <c r="C233" s="26"/>
      <c r="D233" s="157" t="s">
        <v>196</v>
      </c>
      <c r="E233" s="157"/>
      <c r="F233" s="157"/>
      <c r="G233" s="157"/>
      <c r="H233" s="158" t="s">
        <v>31</v>
      </c>
      <c r="I233" s="159"/>
      <c r="J233" s="75"/>
      <c r="K233" s="3" t="s">
        <v>138</v>
      </c>
      <c r="L233" s="26"/>
      <c r="M233" s="160" t="str">
        <f t="shared" si="103"/>
        <v>Täytä arvo 1-5</v>
      </c>
      <c r="N233" s="160"/>
      <c r="O233" s="160"/>
      <c r="P233" s="75"/>
      <c r="Q233" s="3" t="s">
        <v>138</v>
      </c>
      <c r="R233" s="26"/>
      <c r="S233" s="160" t="str">
        <f t="shared" si="104"/>
        <v>Täytä arvo 1-5</v>
      </c>
      <c r="T233" s="160"/>
      <c r="U233" s="160"/>
      <c r="V233" s="161"/>
      <c r="W233" s="161"/>
      <c r="X233" s="161"/>
      <c r="Y233" s="161"/>
      <c r="Z233" s="161"/>
      <c r="AA233" s="7"/>
      <c r="AD233" s="342"/>
      <c r="AE233" s="342"/>
      <c r="AF233" s="342"/>
      <c r="AG233" s="342"/>
      <c r="AH233" s="342"/>
      <c r="AI233" s="342"/>
      <c r="AJ233" s="342"/>
      <c r="AK233" s="342"/>
      <c r="AL233" s="342"/>
      <c r="AM233" s="342"/>
      <c r="AN233" s="342"/>
      <c r="AO233" s="342"/>
      <c r="AR233" s="1"/>
      <c r="AS233" s="26">
        <f>AS232</f>
        <v>0</v>
      </c>
      <c r="AT233" s="162"/>
      <c r="AU233" s="162"/>
      <c r="AV233" s="162"/>
      <c r="AW233" s="162"/>
      <c r="AX233" s="158" t="str">
        <f t="shared" si="120"/>
        <v>Virka-aika</v>
      </c>
      <c r="AY233" s="159"/>
      <c r="AZ233" s="75">
        <f t="shared" si="111"/>
        <v>0</v>
      </c>
      <c r="BA233" s="3" t="str">
        <f t="shared" si="112"/>
        <v>h</v>
      </c>
      <c r="BB233" s="26">
        <f t="shared" si="113"/>
        <v>0</v>
      </c>
      <c r="BC233" s="160" t="str">
        <f t="shared" si="114"/>
        <v>Täytä arvo 1-5</v>
      </c>
      <c r="BD233" s="160"/>
      <c r="BE233" s="160"/>
      <c r="BF233" s="75">
        <f t="shared" si="115"/>
        <v>0</v>
      </c>
      <c r="BG233" s="3" t="str">
        <f t="shared" si="116"/>
        <v>h</v>
      </c>
      <c r="BH233" s="26">
        <f t="shared" si="117"/>
        <v>0</v>
      </c>
      <c r="BI233" s="160" t="str">
        <f t="shared" si="118"/>
        <v>Täytä arvo 1-5</v>
      </c>
      <c r="BJ233" s="160"/>
      <c r="BK233" s="160"/>
      <c r="BL233" s="163">
        <f t="shared" si="119"/>
        <v>0</v>
      </c>
      <c r="BM233" s="163"/>
      <c r="BN233" s="163"/>
      <c r="BO233" s="163"/>
      <c r="BP233" s="163"/>
      <c r="BQ233" s="7"/>
      <c r="CY233" s="87"/>
      <c r="CZ233" s="87"/>
      <c r="DA233" s="87"/>
      <c r="DB233" s="87"/>
      <c r="DC233" s="87"/>
      <c r="DD233" s="87"/>
      <c r="DE233" s="87"/>
      <c r="DF233" s="87"/>
      <c r="DG233" s="87"/>
      <c r="DH233" s="87"/>
      <c r="DI233" s="87"/>
      <c r="DJ233" s="87"/>
      <c r="DK233" s="87"/>
      <c r="DL233" s="87"/>
      <c r="DM233" s="87"/>
      <c r="DN233" s="87"/>
      <c r="DO233" s="87"/>
      <c r="DP233" s="87"/>
      <c r="DQ233" s="87"/>
      <c r="DR233" s="87"/>
    </row>
    <row r="234" spans="2:122" ht="13.5" hidden="1" customHeight="1" outlineLevel="1" x14ac:dyDescent="0.3">
      <c r="B234" s="1"/>
      <c r="C234" s="42"/>
      <c r="D234" s="157"/>
      <c r="E234" s="157"/>
      <c r="F234" s="157"/>
      <c r="G234" s="157"/>
      <c r="H234" s="158" t="s">
        <v>76</v>
      </c>
      <c r="I234" s="159"/>
      <c r="J234" s="75"/>
      <c r="K234" s="3" t="s">
        <v>138</v>
      </c>
      <c r="L234" s="26"/>
      <c r="M234" s="160" t="str">
        <f t="shared" si="103"/>
        <v>Täytä arvo 1-5</v>
      </c>
      <c r="N234" s="160"/>
      <c r="O234" s="160"/>
      <c r="P234" s="75"/>
      <c r="Q234" s="3" t="s">
        <v>138</v>
      </c>
      <c r="R234" s="26"/>
      <c r="S234" s="160" t="str">
        <f t="shared" si="104"/>
        <v>Täytä arvo 1-5</v>
      </c>
      <c r="T234" s="160"/>
      <c r="U234" s="160"/>
      <c r="V234" s="161"/>
      <c r="W234" s="161"/>
      <c r="X234" s="161"/>
      <c r="Y234" s="161"/>
      <c r="Z234" s="161"/>
      <c r="AA234" s="7"/>
      <c r="AD234" s="343" t="s">
        <v>166</v>
      </c>
      <c r="AE234" s="343"/>
      <c r="AF234" s="343"/>
      <c r="AG234" s="343"/>
      <c r="AH234" s="343"/>
      <c r="AI234" s="343"/>
      <c r="AJ234" s="343"/>
      <c r="AK234" s="343"/>
      <c r="AL234" s="343"/>
      <c r="AM234" s="343"/>
      <c r="AN234" s="343"/>
      <c r="AO234" s="343"/>
      <c r="AR234" s="1"/>
      <c r="AS234" s="26">
        <f>AS233</f>
        <v>0</v>
      </c>
      <c r="AT234" s="162"/>
      <c r="AU234" s="162"/>
      <c r="AV234" s="162"/>
      <c r="AW234" s="162"/>
      <c r="AX234" s="158" t="str">
        <f t="shared" si="120"/>
        <v>Muu aika</v>
      </c>
      <c r="AY234" s="159"/>
      <c r="AZ234" s="75">
        <f t="shared" si="111"/>
        <v>0</v>
      </c>
      <c r="BA234" s="3" t="str">
        <f t="shared" si="112"/>
        <v>h</v>
      </c>
      <c r="BB234" s="26">
        <f t="shared" si="113"/>
        <v>0</v>
      </c>
      <c r="BC234" s="160" t="str">
        <f t="shared" si="114"/>
        <v>Täytä arvo 1-5</v>
      </c>
      <c r="BD234" s="160"/>
      <c r="BE234" s="160"/>
      <c r="BF234" s="75">
        <f t="shared" si="115"/>
        <v>0</v>
      </c>
      <c r="BG234" s="3" t="str">
        <f t="shared" si="116"/>
        <v>h</v>
      </c>
      <c r="BH234" s="26">
        <f t="shared" si="117"/>
        <v>0</v>
      </c>
      <c r="BI234" s="160" t="str">
        <f t="shared" si="118"/>
        <v>Täytä arvo 1-5</v>
      </c>
      <c r="BJ234" s="160"/>
      <c r="BK234" s="160"/>
      <c r="BL234" s="163">
        <f t="shared" si="119"/>
        <v>0</v>
      </c>
      <c r="BM234" s="163"/>
      <c r="BN234" s="163"/>
      <c r="BO234" s="163"/>
      <c r="BP234" s="163"/>
      <c r="BQ234" s="7"/>
      <c r="CY234" s="87"/>
      <c r="CZ234" s="87"/>
      <c r="DA234" s="87"/>
      <c r="DB234" s="87"/>
      <c r="DC234" s="87"/>
      <c r="DD234" s="87"/>
      <c r="DE234" s="87"/>
      <c r="DF234" s="87"/>
      <c r="DG234" s="87"/>
      <c r="DH234" s="87"/>
      <c r="DI234" s="87"/>
      <c r="DJ234" s="87"/>
      <c r="DK234" s="87"/>
      <c r="DL234" s="87"/>
      <c r="DM234" s="87"/>
      <c r="DN234" s="87"/>
      <c r="DO234" s="87"/>
      <c r="DP234" s="87"/>
      <c r="DQ234" s="87"/>
      <c r="DR234" s="87"/>
    </row>
    <row r="235" spans="2:122" ht="13.5" hidden="1" customHeight="1" outlineLevel="1" x14ac:dyDescent="0.3">
      <c r="B235" s="1"/>
      <c r="C235" s="42"/>
      <c r="D235" s="157"/>
      <c r="E235" s="157"/>
      <c r="F235" s="157"/>
      <c r="G235" s="157"/>
      <c r="H235" s="158" t="s">
        <v>75</v>
      </c>
      <c r="I235" s="159"/>
      <c r="J235" s="75"/>
      <c r="K235" s="3" t="s">
        <v>138</v>
      </c>
      <c r="L235" s="26"/>
      <c r="M235" s="160" t="str">
        <f t="shared" si="103"/>
        <v>Täytä arvo 1-5</v>
      </c>
      <c r="N235" s="160"/>
      <c r="O235" s="160"/>
      <c r="P235" s="75"/>
      <c r="Q235" s="3" t="s">
        <v>138</v>
      </c>
      <c r="R235" s="26"/>
      <c r="S235" s="160" t="str">
        <f t="shared" si="104"/>
        <v>Täytä arvo 1-5</v>
      </c>
      <c r="T235" s="160"/>
      <c r="U235" s="160"/>
      <c r="V235" s="161"/>
      <c r="W235" s="161"/>
      <c r="X235" s="161"/>
      <c r="Y235" s="161"/>
      <c r="Z235" s="161"/>
      <c r="AA235" s="7"/>
      <c r="AD235" s="343"/>
      <c r="AE235" s="343"/>
      <c r="AF235" s="343"/>
      <c r="AG235" s="343"/>
      <c r="AH235" s="343"/>
      <c r="AI235" s="343"/>
      <c r="AJ235" s="343"/>
      <c r="AK235" s="343"/>
      <c r="AL235" s="343"/>
      <c r="AM235" s="343"/>
      <c r="AN235" s="343"/>
      <c r="AO235" s="343"/>
      <c r="AR235" s="1"/>
      <c r="AS235" s="26">
        <f>C210</f>
        <v>0</v>
      </c>
      <c r="AT235" s="162" t="str">
        <f t="shared" ref="AT235" si="127">D210</f>
        <v>Suuronnettomuudet, luonnon ääri-ilmiöt ja ympäristöuhkat</v>
      </c>
      <c r="AU235" s="162"/>
      <c r="AV235" s="162"/>
      <c r="AW235" s="162"/>
      <c r="AX235" s="158" t="str">
        <f t="shared" si="120"/>
        <v>Palveluaika</v>
      </c>
      <c r="AY235" s="159"/>
      <c r="AZ235" s="75">
        <f t="shared" si="111"/>
        <v>0</v>
      </c>
      <c r="BA235" s="3" t="str">
        <f t="shared" si="112"/>
        <v>h</v>
      </c>
      <c r="BB235" s="26">
        <f t="shared" si="113"/>
        <v>0</v>
      </c>
      <c r="BC235" s="160" t="str">
        <f t="shared" si="114"/>
        <v>Täytä arvo 1-5</v>
      </c>
      <c r="BD235" s="160"/>
      <c r="BE235" s="160"/>
      <c r="BF235" s="75">
        <f t="shared" si="115"/>
        <v>0</v>
      </c>
      <c r="BG235" s="3" t="str">
        <f t="shared" si="116"/>
        <v>h</v>
      </c>
      <c r="BH235" s="26">
        <f t="shared" si="117"/>
        <v>0</v>
      </c>
      <c r="BI235" s="160" t="str">
        <f t="shared" si="118"/>
        <v>Täytä arvo 1-5</v>
      </c>
      <c r="BJ235" s="160"/>
      <c r="BK235" s="160"/>
      <c r="BL235" s="163">
        <f t="shared" si="119"/>
        <v>0</v>
      </c>
      <c r="BM235" s="163"/>
      <c r="BN235" s="163"/>
      <c r="BO235" s="163"/>
      <c r="BP235" s="163"/>
      <c r="BQ235" s="7"/>
      <c r="CY235" s="87"/>
      <c r="CZ235" s="87"/>
      <c r="DA235" s="87"/>
      <c r="DB235" s="87"/>
      <c r="DC235" s="87"/>
      <c r="DD235" s="87"/>
      <c r="DE235" s="87"/>
      <c r="DF235" s="87"/>
      <c r="DG235" s="87"/>
      <c r="DH235" s="87"/>
      <c r="DI235" s="87"/>
      <c r="DJ235" s="87"/>
      <c r="DK235" s="87"/>
      <c r="DL235" s="87"/>
      <c r="DM235" s="87"/>
      <c r="DN235" s="87"/>
      <c r="DO235" s="87"/>
      <c r="DP235" s="87"/>
      <c r="DQ235" s="87"/>
      <c r="DR235" s="87"/>
    </row>
    <row r="236" spans="2:122" ht="13" hidden="1" customHeight="1" outlineLevel="1" x14ac:dyDescent="0.3">
      <c r="B236" s="1"/>
      <c r="C236" s="26"/>
      <c r="D236" s="157" t="s">
        <v>70</v>
      </c>
      <c r="E236" s="157"/>
      <c r="F236" s="157"/>
      <c r="G236" s="157"/>
      <c r="H236" s="158" t="s">
        <v>31</v>
      </c>
      <c r="I236" s="159"/>
      <c r="J236" s="75"/>
      <c r="K236" s="3" t="s">
        <v>138</v>
      </c>
      <c r="L236" s="26"/>
      <c r="M236" s="160" t="str">
        <f t="shared" si="103"/>
        <v>Täytä arvo 1-5</v>
      </c>
      <c r="N236" s="160"/>
      <c r="O236" s="160"/>
      <c r="P236" s="75"/>
      <c r="Q236" s="3" t="s">
        <v>138</v>
      </c>
      <c r="R236" s="26"/>
      <c r="S236" s="160" t="str">
        <f t="shared" si="104"/>
        <v>Täytä arvo 1-5</v>
      </c>
      <c r="T236" s="160"/>
      <c r="U236" s="160"/>
      <c r="V236" s="161"/>
      <c r="W236" s="161"/>
      <c r="X236" s="161"/>
      <c r="Y236" s="161"/>
      <c r="Z236" s="161"/>
      <c r="AA236" s="7"/>
      <c r="AD236" s="343"/>
      <c r="AE236" s="343"/>
      <c r="AF236" s="343"/>
      <c r="AG236" s="343"/>
      <c r="AH236" s="343"/>
      <c r="AI236" s="343"/>
      <c r="AJ236" s="343"/>
      <c r="AK236" s="343"/>
      <c r="AL236" s="343"/>
      <c r="AM236" s="343"/>
      <c r="AN236" s="343"/>
      <c r="AO236" s="343"/>
      <c r="AR236" s="1"/>
      <c r="AS236" s="26">
        <f>AS235</f>
        <v>0</v>
      </c>
      <c r="AT236" s="162"/>
      <c r="AU236" s="162"/>
      <c r="AV236" s="162"/>
      <c r="AW236" s="162"/>
      <c r="AX236" s="158" t="str">
        <f t="shared" si="120"/>
        <v>Virka-aika</v>
      </c>
      <c r="AY236" s="159"/>
      <c r="AZ236" s="75">
        <f t="shared" si="111"/>
        <v>0</v>
      </c>
      <c r="BA236" s="3" t="str">
        <f t="shared" si="112"/>
        <v>h</v>
      </c>
      <c r="BB236" s="26">
        <f t="shared" si="113"/>
        <v>0</v>
      </c>
      <c r="BC236" s="160" t="str">
        <f t="shared" si="114"/>
        <v>Täytä arvo 1-5</v>
      </c>
      <c r="BD236" s="160"/>
      <c r="BE236" s="160"/>
      <c r="BF236" s="75">
        <f t="shared" si="115"/>
        <v>0</v>
      </c>
      <c r="BG236" s="3" t="str">
        <f t="shared" si="116"/>
        <v>h</v>
      </c>
      <c r="BH236" s="26">
        <f t="shared" si="117"/>
        <v>0</v>
      </c>
      <c r="BI236" s="160" t="str">
        <f t="shared" si="118"/>
        <v>Täytä arvo 1-5</v>
      </c>
      <c r="BJ236" s="160"/>
      <c r="BK236" s="160"/>
      <c r="BL236" s="163">
        <f t="shared" si="119"/>
        <v>0</v>
      </c>
      <c r="BM236" s="163"/>
      <c r="BN236" s="163"/>
      <c r="BO236" s="163"/>
      <c r="BP236" s="163"/>
      <c r="BQ236" s="7"/>
      <c r="CY236" s="87"/>
      <c r="CZ236" s="87"/>
      <c r="DA236" s="87"/>
      <c r="DB236" s="87"/>
      <c r="DC236" s="87"/>
      <c r="DD236" s="87"/>
      <c r="DE236" s="87"/>
      <c r="DF236" s="87"/>
      <c r="DG236" s="87"/>
      <c r="DH236" s="87"/>
      <c r="DI236" s="87"/>
      <c r="DJ236" s="87"/>
      <c r="DK236" s="87"/>
      <c r="DL236" s="87"/>
      <c r="DM236" s="87"/>
      <c r="DN236" s="87"/>
      <c r="DO236" s="87"/>
      <c r="DP236" s="87"/>
      <c r="DQ236" s="87"/>
      <c r="DR236" s="87"/>
    </row>
    <row r="237" spans="2:122" ht="13" hidden="1" customHeight="1" outlineLevel="1" x14ac:dyDescent="0.3">
      <c r="B237" s="1"/>
      <c r="C237" s="42"/>
      <c r="D237" s="157"/>
      <c r="E237" s="157"/>
      <c r="F237" s="157"/>
      <c r="G237" s="157"/>
      <c r="H237" s="158" t="s">
        <v>76</v>
      </c>
      <c r="I237" s="159"/>
      <c r="J237" s="75"/>
      <c r="K237" s="3" t="s">
        <v>138</v>
      </c>
      <c r="L237" s="26"/>
      <c r="M237" s="160" t="str">
        <f t="shared" si="103"/>
        <v>Täytä arvo 1-5</v>
      </c>
      <c r="N237" s="160"/>
      <c r="O237" s="160"/>
      <c r="P237" s="75"/>
      <c r="Q237" s="3" t="s">
        <v>138</v>
      </c>
      <c r="R237" s="26"/>
      <c r="S237" s="160" t="str">
        <f t="shared" si="104"/>
        <v>Täytä arvo 1-5</v>
      </c>
      <c r="T237" s="160"/>
      <c r="U237" s="160"/>
      <c r="V237" s="161"/>
      <c r="W237" s="161"/>
      <c r="X237" s="161"/>
      <c r="Y237" s="161"/>
      <c r="Z237" s="161"/>
      <c r="AA237" s="7"/>
      <c r="AD237" s="339" t="s">
        <v>166</v>
      </c>
      <c r="AE237" s="339"/>
      <c r="AF237" s="339"/>
      <c r="AG237" s="339"/>
      <c r="AH237" s="339"/>
      <c r="AI237" s="339"/>
      <c r="AJ237" s="339"/>
      <c r="AK237" s="339"/>
      <c r="AL237" s="339"/>
      <c r="AM237" s="339"/>
      <c r="AN237" s="339"/>
      <c r="AO237" s="339"/>
      <c r="AR237" s="1"/>
      <c r="AS237" s="26">
        <f>AS236</f>
        <v>0</v>
      </c>
      <c r="AT237" s="162"/>
      <c r="AU237" s="162"/>
      <c r="AV237" s="162"/>
      <c r="AW237" s="162"/>
      <c r="AX237" s="158" t="str">
        <f t="shared" si="120"/>
        <v>Muu aika</v>
      </c>
      <c r="AY237" s="159"/>
      <c r="AZ237" s="75">
        <f t="shared" si="111"/>
        <v>0</v>
      </c>
      <c r="BA237" s="3" t="str">
        <f t="shared" si="112"/>
        <v>h</v>
      </c>
      <c r="BB237" s="26">
        <f t="shared" si="113"/>
        <v>0</v>
      </c>
      <c r="BC237" s="160" t="str">
        <f t="shared" si="114"/>
        <v>Täytä arvo 1-5</v>
      </c>
      <c r="BD237" s="160"/>
      <c r="BE237" s="160"/>
      <c r="BF237" s="75">
        <f t="shared" si="115"/>
        <v>0</v>
      </c>
      <c r="BG237" s="3" t="str">
        <f t="shared" si="116"/>
        <v>h</v>
      </c>
      <c r="BH237" s="26">
        <f t="shared" si="117"/>
        <v>0</v>
      </c>
      <c r="BI237" s="160" t="str">
        <f t="shared" si="118"/>
        <v>Täytä arvo 1-5</v>
      </c>
      <c r="BJ237" s="160"/>
      <c r="BK237" s="160"/>
      <c r="BL237" s="163">
        <f t="shared" si="119"/>
        <v>0</v>
      </c>
      <c r="BM237" s="163"/>
      <c r="BN237" s="163"/>
      <c r="BO237" s="163"/>
      <c r="BP237" s="163"/>
      <c r="BQ237" s="7"/>
      <c r="CY237" s="87"/>
      <c r="CZ237" s="87"/>
      <c r="DA237" s="87"/>
      <c r="DB237" s="87"/>
      <c r="DC237" s="87"/>
      <c r="DD237" s="87"/>
      <c r="DE237" s="87"/>
      <c r="DF237" s="87"/>
      <c r="DG237" s="87"/>
      <c r="DH237" s="87"/>
      <c r="DI237" s="87"/>
      <c r="DJ237" s="87"/>
      <c r="DK237" s="87"/>
      <c r="DL237" s="87"/>
      <c r="DM237" s="87"/>
      <c r="DN237" s="87"/>
      <c r="DO237" s="87"/>
      <c r="DP237" s="87"/>
      <c r="DQ237" s="87"/>
      <c r="DR237" s="87"/>
    </row>
    <row r="238" spans="2:122" ht="13" hidden="1" customHeight="1" outlineLevel="1" x14ac:dyDescent="0.3">
      <c r="B238" s="1"/>
      <c r="C238" s="42"/>
      <c r="D238" s="157"/>
      <c r="E238" s="157"/>
      <c r="F238" s="157"/>
      <c r="G238" s="157"/>
      <c r="H238" s="158" t="s">
        <v>75</v>
      </c>
      <c r="I238" s="159"/>
      <c r="J238" s="75"/>
      <c r="K238" s="3" t="s">
        <v>138</v>
      </c>
      <c r="L238" s="26"/>
      <c r="M238" s="160" t="str">
        <f t="shared" si="103"/>
        <v>Täytä arvo 1-5</v>
      </c>
      <c r="N238" s="160"/>
      <c r="O238" s="160"/>
      <c r="P238" s="75"/>
      <c r="Q238" s="3" t="s">
        <v>138</v>
      </c>
      <c r="R238" s="26"/>
      <c r="S238" s="160" t="str">
        <f t="shared" si="104"/>
        <v>Täytä arvo 1-5</v>
      </c>
      <c r="T238" s="160"/>
      <c r="U238" s="160"/>
      <c r="V238" s="161"/>
      <c r="W238" s="161"/>
      <c r="X238" s="161"/>
      <c r="Y238" s="161"/>
      <c r="Z238" s="161"/>
      <c r="AA238" s="7"/>
      <c r="AD238" s="339"/>
      <c r="AE238" s="339"/>
      <c r="AF238" s="339"/>
      <c r="AG238" s="339"/>
      <c r="AH238" s="339"/>
      <c r="AI238" s="339"/>
      <c r="AJ238" s="339"/>
      <c r="AK238" s="339"/>
      <c r="AL238" s="339"/>
      <c r="AM238" s="339"/>
      <c r="AN238" s="339"/>
      <c r="AO238" s="339"/>
      <c r="AR238" s="1"/>
      <c r="AS238" s="26">
        <f>C213</f>
        <v>0</v>
      </c>
      <c r="AT238" s="162" t="str">
        <f t="shared" ref="AT238" si="128">D213</f>
        <v>Terrorismi ja muu yhteiskunta-järjestystä vaarantava rikollisuus</v>
      </c>
      <c r="AU238" s="162"/>
      <c r="AV238" s="162"/>
      <c r="AW238" s="162"/>
      <c r="AX238" s="158" t="str">
        <f t="shared" si="120"/>
        <v>Palveluaika</v>
      </c>
      <c r="AY238" s="159"/>
      <c r="AZ238" s="75">
        <f t="shared" si="111"/>
        <v>0</v>
      </c>
      <c r="BA238" s="3" t="str">
        <f t="shared" si="112"/>
        <v>h</v>
      </c>
      <c r="BB238" s="26">
        <f t="shared" si="113"/>
        <v>0</v>
      </c>
      <c r="BC238" s="160" t="str">
        <f t="shared" si="114"/>
        <v>Täytä arvo 1-5</v>
      </c>
      <c r="BD238" s="160"/>
      <c r="BE238" s="160"/>
      <c r="BF238" s="75">
        <f t="shared" si="115"/>
        <v>0</v>
      </c>
      <c r="BG238" s="3" t="str">
        <f t="shared" si="116"/>
        <v>h</v>
      </c>
      <c r="BH238" s="26">
        <f t="shared" si="117"/>
        <v>0</v>
      </c>
      <c r="BI238" s="160" t="str">
        <f t="shared" si="118"/>
        <v>Täytä arvo 1-5</v>
      </c>
      <c r="BJ238" s="160"/>
      <c r="BK238" s="160"/>
      <c r="BL238" s="163">
        <f t="shared" si="119"/>
        <v>0</v>
      </c>
      <c r="BM238" s="163"/>
      <c r="BN238" s="163"/>
      <c r="BO238" s="163"/>
      <c r="BP238" s="163"/>
      <c r="BQ238" s="7"/>
      <c r="CY238" s="87"/>
      <c r="CZ238" s="87"/>
      <c r="DA238" s="87"/>
      <c r="DB238" s="87"/>
      <c r="DC238" s="87"/>
      <c r="DD238" s="87"/>
      <c r="DE238" s="87"/>
      <c r="DF238" s="87"/>
      <c r="DG238" s="87"/>
      <c r="DH238" s="87"/>
      <c r="DI238" s="87"/>
      <c r="DJ238" s="87"/>
      <c r="DK238" s="87"/>
      <c r="DL238" s="87"/>
      <c r="DM238" s="87"/>
      <c r="DN238" s="87"/>
      <c r="DO238" s="87"/>
      <c r="DP238" s="87"/>
      <c r="DQ238" s="87"/>
      <c r="DR238" s="87"/>
    </row>
    <row r="239" spans="2:122" ht="13" hidden="1" customHeight="1" outlineLevel="1" x14ac:dyDescent="0.3">
      <c r="B239" s="1"/>
      <c r="C239" s="26"/>
      <c r="D239" s="157" t="s">
        <v>72</v>
      </c>
      <c r="E239" s="157"/>
      <c r="F239" s="157"/>
      <c r="G239" s="157"/>
      <c r="H239" s="158" t="s">
        <v>31</v>
      </c>
      <c r="I239" s="159"/>
      <c r="J239" s="75"/>
      <c r="K239" s="3" t="s">
        <v>138</v>
      </c>
      <c r="L239" s="26"/>
      <c r="M239" s="160" t="str">
        <f t="shared" si="103"/>
        <v>Täytä arvo 1-5</v>
      </c>
      <c r="N239" s="160"/>
      <c r="O239" s="160"/>
      <c r="P239" s="75"/>
      <c r="Q239" s="3" t="s">
        <v>138</v>
      </c>
      <c r="R239" s="26"/>
      <c r="S239" s="160" t="str">
        <f t="shared" si="104"/>
        <v>Täytä arvo 1-5</v>
      </c>
      <c r="T239" s="160"/>
      <c r="U239" s="160"/>
      <c r="V239" s="161"/>
      <c r="W239" s="161"/>
      <c r="X239" s="161"/>
      <c r="Y239" s="161"/>
      <c r="Z239" s="161"/>
      <c r="AA239" s="7"/>
      <c r="AD239" s="339"/>
      <c r="AE239" s="339"/>
      <c r="AF239" s="339"/>
      <c r="AG239" s="339"/>
      <c r="AH239" s="339"/>
      <c r="AI239" s="339"/>
      <c r="AJ239" s="339"/>
      <c r="AK239" s="339"/>
      <c r="AL239" s="339"/>
      <c r="AM239" s="339"/>
      <c r="AN239" s="339"/>
      <c r="AO239" s="339"/>
      <c r="AR239" s="1"/>
      <c r="AS239" s="26">
        <f>AS238</f>
        <v>0</v>
      </c>
      <c r="AT239" s="162"/>
      <c r="AU239" s="162"/>
      <c r="AV239" s="162"/>
      <c r="AW239" s="162"/>
      <c r="AX239" s="158" t="str">
        <f t="shared" si="120"/>
        <v>Virka-aika</v>
      </c>
      <c r="AY239" s="159"/>
      <c r="AZ239" s="75">
        <f t="shared" si="111"/>
        <v>0</v>
      </c>
      <c r="BA239" s="3" t="str">
        <f t="shared" si="112"/>
        <v>h</v>
      </c>
      <c r="BB239" s="26">
        <f t="shared" si="113"/>
        <v>0</v>
      </c>
      <c r="BC239" s="160" t="str">
        <f t="shared" si="114"/>
        <v>Täytä arvo 1-5</v>
      </c>
      <c r="BD239" s="160"/>
      <c r="BE239" s="160"/>
      <c r="BF239" s="75">
        <f t="shared" si="115"/>
        <v>0</v>
      </c>
      <c r="BG239" s="3" t="str">
        <f t="shared" si="116"/>
        <v>h</v>
      </c>
      <c r="BH239" s="26">
        <f t="shared" si="117"/>
        <v>0</v>
      </c>
      <c r="BI239" s="160" t="str">
        <f t="shared" si="118"/>
        <v>Täytä arvo 1-5</v>
      </c>
      <c r="BJ239" s="160"/>
      <c r="BK239" s="160"/>
      <c r="BL239" s="163">
        <f t="shared" si="119"/>
        <v>0</v>
      </c>
      <c r="BM239" s="163"/>
      <c r="BN239" s="163"/>
      <c r="BO239" s="163"/>
      <c r="BP239" s="163"/>
      <c r="BQ239" s="7"/>
      <c r="CY239" s="87"/>
      <c r="CZ239" s="87"/>
      <c r="DA239" s="87"/>
      <c r="DB239" s="87"/>
      <c r="DC239" s="87"/>
      <c r="DD239" s="87"/>
      <c r="DE239" s="87"/>
      <c r="DF239" s="87"/>
      <c r="DG239" s="87"/>
      <c r="DH239" s="87"/>
      <c r="DI239" s="87"/>
      <c r="DJ239" s="87"/>
      <c r="DK239" s="87"/>
      <c r="DL239" s="87"/>
      <c r="DM239" s="87"/>
      <c r="DN239" s="87"/>
      <c r="DO239" s="87"/>
      <c r="DP239" s="87"/>
      <c r="DQ239" s="87"/>
      <c r="DR239" s="87"/>
    </row>
    <row r="240" spans="2:122" ht="13.5" hidden="1" customHeight="1" outlineLevel="1" x14ac:dyDescent="0.3">
      <c r="B240" s="1"/>
      <c r="C240" s="42"/>
      <c r="D240" s="157"/>
      <c r="E240" s="157"/>
      <c r="F240" s="157"/>
      <c r="G240" s="157"/>
      <c r="H240" s="158" t="s">
        <v>76</v>
      </c>
      <c r="I240" s="159"/>
      <c r="J240" s="75"/>
      <c r="K240" s="3" t="s">
        <v>138</v>
      </c>
      <c r="L240" s="26"/>
      <c r="M240" s="160" t="str">
        <f t="shared" si="103"/>
        <v>Täytä arvo 1-5</v>
      </c>
      <c r="N240" s="160"/>
      <c r="O240" s="160"/>
      <c r="P240" s="75"/>
      <c r="Q240" s="3" t="s">
        <v>138</v>
      </c>
      <c r="R240" s="26"/>
      <c r="S240" s="160" t="str">
        <f t="shared" si="104"/>
        <v>Täytä arvo 1-5</v>
      </c>
      <c r="T240" s="160"/>
      <c r="U240" s="160"/>
      <c r="V240" s="161"/>
      <c r="W240" s="161"/>
      <c r="X240" s="161"/>
      <c r="Y240" s="161"/>
      <c r="Z240" s="161"/>
      <c r="AA240" s="7"/>
      <c r="AD240" s="340" t="s">
        <v>166</v>
      </c>
      <c r="AE240" s="340"/>
      <c r="AF240" s="340"/>
      <c r="AG240" s="340"/>
      <c r="AH240" s="340"/>
      <c r="AI240" s="340"/>
      <c r="AJ240" s="340"/>
      <c r="AK240" s="340"/>
      <c r="AL240" s="340"/>
      <c r="AM240" s="340"/>
      <c r="AN240" s="340"/>
      <c r="AO240" s="340"/>
      <c r="AR240" s="1"/>
      <c r="AS240" s="26">
        <f>AS239</f>
        <v>0</v>
      </c>
      <c r="AT240" s="162"/>
      <c r="AU240" s="162"/>
      <c r="AV240" s="162"/>
      <c r="AW240" s="162"/>
      <c r="AX240" s="158" t="str">
        <f t="shared" si="120"/>
        <v>Muu aika</v>
      </c>
      <c r="AY240" s="159"/>
      <c r="AZ240" s="75">
        <f t="shared" si="111"/>
        <v>0</v>
      </c>
      <c r="BA240" s="3" t="str">
        <f t="shared" si="112"/>
        <v>h</v>
      </c>
      <c r="BB240" s="26">
        <f t="shared" si="113"/>
        <v>0</v>
      </c>
      <c r="BC240" s="160" t="str">
        <f t="shared" si="114"/>
        <v>Täytä arvo 1-5</v>
      </c>
      <c r="BD240" s="160"/>
      <c r="BE240" s="160"/>
      <c r="BF240" s="75">
        <f t="shared" si="115"/>
        <v>0</v>
      </c>
      <c r="BG240" s="3" t="str">
        <f t="shared" si="116"/>
        <v>h</v>
      </c>
      <c r="BH240" s="26">
        <f t="shared" si="117"/>
        <v>0</v>
      </c>
      <c r="BI240" s="160" t="str">
        <f t="shared" si="118"/>
        <v>Täytä arvo 1-5</v>
      </c>
      <c r="BJ240" s="160"/>
      <c r="BK240" s="160"/>
      <c r="BL240" s="163">
        <f t="shared" si="119"/>
        <v>0</v>
      </c>
      <c r="BM240" s="163"/>
      <c r="BN240" s="163"/>
      <c r="BO240" s="163"/>
      <c r="BP240" s="163"/>
      <c r="BQ240" s="7"/>
      <c r="CY240" s="87"/>
      <c r="CZ240" s="87"/>
      <c r="DA240" s="87"/>
      <c r="DB240" s="87"/>
      <c r="DC240" s="87"/>
      <c r="DD240" s="87"/>
      <c r="DE240" s="87"/>
      <c r="DF240" s="87"/>
      <c r="DG240" s="87"/>
      <c r="DH240" s="87"/>
      <c r="DI240" s="87"/>
      <c r="DJ240" s="87"/>
      <c r="DK240" s="87"/>
      <c r="DL240" s="87"/>
      <c r="DM240" s="87"/>
      <c r="DN240" s="87"/>
      <c r="DO240" s="87"/>
      <c r="DP240" s="87"/>
      <c r="DQ240" s="87"/>
      <c r="DR240" s="87"/>
    </row>
    <row r="241" spans="2:122" ht="13" hidden="1" outlineLevel="1" x14ac:dyDescent="0.3">
      <c r="B241" s="1"/>
      <c r="C241" s="42"/>
      <c r="D241" s="157"/>
      <c r="E241" s="157"/>
      <c r="F241" s="157"/>
      <c r="G241" s="157"/>
      <c r="H241" s="158" t="s">
        <v>75</v>
      </c>
      <c r="I241" s="159"/>
      <c r="J241" s="75"/>
      <c r="K241" s="3" t="s">
        <v>138</v>
      </c>
      <c r="L241" s="26"/>
      <c r="M241" s="160" t="str">
        <f t="shared" si="103"/>
        <v>Täytä arvo 1-5</v>
      </c>
      <c r="N241" s="160"/>
      <c r="O241" s="160"/>
      <c r="P241" s="75"/>
      <c r="Q241" s="3" t="s">
        <v>138</v>
      </c>
      <c r="R241" s="26"/>
      <c r="S241" s="160" t="str">
        <f t="shared" si="104"/>
        <v>Täytä arvo 1-5</v>
      </c>
      <c r="T241" s="160"/>
      <c r="U241" s="160"/>
      <c r="V241" s="161"/>
      <c r="W241" s="161"/>
      <c r="X241" s="161"/>
      <c r="Y241" s="161"/>
      <c r="Z241" s="161"/>
      <c r="AA241" s="7"/>
      <c r="AD241" s="340"/>
      <c r="AE241" s="340"/>
      <c r="AF241" s="340"/>
      <c r="AG241" s="340"/>
      <c r="AH241" s="340"/>
      <c r="AI241" s="340"/>
      <c r="AJ241" s="340"/>
      <c r="AK241" s="340"/>
      <c r="AL241" s="340"/>
      <c r="AM241" s="340"/>
      <c r="AN241" s="340"/>
      <c r="AO241" s="340"/>
      <c r="AR241" s="1"/>
      <c r="AS241" s="26">
        <f>C216</f>
        <v>0</v>
      </c>
      <c r="AT241" s="162" t="str">
        <f t="shared" ref="AT241" si="129">D216</f>
        <v>Rajaturvallisuuden vakavat häiriöt</v>
      </c>
      <c r="AU241" s="162"/>
      <c r="AV241" s="162"/>
      <c r="AW241" s="162"/>
      <c r="AX241" s="158" t="str">
        <f t="shared" si="120"/>
        <v>Palveluaika</v>
      </c>
      <c r="AY241" s="159"/>
      <c r="AZ241" s="75">
        <f t="shared" si="111"/>
        <v>0</v>
      </c>
      <c r="BA241" s="3" t="str">
        <f t="shared" si="112"/>
        <v>h</v>
      </c>
      <c r="BB241" s="26">
        <f t="shared" si="113"/>
        <v>0</v>
      </c>
      <c r="BC241" s="160" t="str">
        <f t="shared" si="114"/>
        <v>Täytä arvo 1-5</v>
      </c>
      <c r="BD241" s="160"/>
      <c r="BE241" s="160"/>
      <c r="BF241" s="75">
        <f t="shared" si="115"/>
        <v>0</v>
      </c>
      <c r="BG241" s="3" t="str">
        <f t="shared" si="116"/>
        <v>h</v>
      </c>
      <c r="BH241" s="26">
        <f t="shared" si="117"/>
        <v>0</v>
      </c>
      <c r="BI241" s="160" t="str">
        <f t="shared" si="118"/>
        <v>Täytä arvo 1-5</v>
      </c>
      <c r="BJ241" s="160"/>
      <c r="BK241" s="160"/>
      <c r="BL241" s="163">
        <f t="shared" si="119"/>
        <v>0</v>
      </c>
      <c r="BM241" s="163"/>
      <c r="BN241" s="163"/>
      <c r="BO241" s="163"/>
      <c r="BP241" s="163"/>
      <c r="BQ241" s="7"/>
      <c r="CY241" s="87"/>
      <c r="CZ241" s="87"/>
      <c r="DA241" s="87"/>
      <c r="DB241" s="87"/>
      <c r="DC241" s="87"/>
      <c r="DD241" s="87"/>
      <c r="DE241" s="87"/>
      <c r="DF241" s="87"/>
      <c r="DG241" s="87"/>
      <c r="DH241" s="87"/>
      <c r="DI241" s="87"/>
      <c r="DJ241" s="87"/>
      <c r="DK241" s="87"/>
      <c r="DL241" s="87"/>
      <c r="DM241" s="87"/>
      <c r="DN241" s="87"/>
      <c r="DO241" s="87"/>
      <c r="DP241" s="87"/>
      <c r="DQ241" s="87"/>
      <c r="DR241" s="87"/>
    </row>
    <row r="242" spans="2:122" ht="13" hidden="1" customHeight="1" outlineLevel="1" thickBot="1" x14ac:dyDescent="0.35">
      <c r="B242" s="2"/>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2"/>
      <c r="AD242" s="340"/>
      <c r="AE242" s="340"/>
      <c r="AF242" s="340"/>
      <c r="AG242" s="340"/>
      <c r="AH242" s="340"/>
      <c r="AI242" s="340"/>
      <c r="AJ242" s="340"/>
      <c r="AK242" s="340"/>
      <c r="AL242" s="340"/>
      <c r="AM242" s="340"/>
      <c r="AN242" s="340"/>
      <c r="AO242" s="340"/>
      <c r="AR242" s="1"/>
      <c r="AS242" s="26">
        <f>AS241</f>
        <v>0</v>
      </c>
      <c r="AT242" s="162"/>
      <c r="AU242" s="162"/>
      <c r="AV242" s="162"/>
      <c r="AW242" s="162"/>
      <c r="AX242" s="158" t="str">
        <f t="shared" si="120"/>
        <v>Virka-aika</v>
      </c>
      <c r="AY242" s="159"/>
      <c r="AZ242" s="75">
        <f t="shared" si="111"/>
        <v>0</v>
      </c>
      <c r="BA242" s="3" t="str">
        <f t="shared" si="112"/>
        <v>h</v>
      </c>
      <c r="BB242" s="26">
        <f t="shared" si="113"/>
        <v>0</v>
      </c>
      <c r="BC242" s="160" t="str">
        <f t="shared" si="114"/>
        <v>Täytä arvo 1-5</v>
      </c>
      <c r="BD242" s="160"/>
      <c r="BE242" s="160"/>
      <c r="BF242" s="75">
        <f t="shared" si="115"/>
        <v>0</v>
      </c>
      <c r="BG242" s="3" t="str">
        <f t="shared" si="116"/>
        <v>h</v>
      </c>
      <c r="BH242" s="26">
        <f t="shared" si="117"/>
        <v>0</v>
      </c>
      <c r="BI242" s="160" t="str">
        <f t="shared" si="118"/>
        <v>Täytä arvo 1-5</v>
      </c>
      <c r="BJ242" s="160"/>
      <c r="BK242" s="160"/>
      <c r="BL242" s="163">
        <f t="shared" si="119"/>
        <v>0</v>
      </c>
      <c r="BM242" s="163"/>
      <c r="BN242" s="163"/>
      <c r="BO242" s="163"/>
      <c r="BP242" s="163"/>
      <c r="BQ242" s="7"/>
      <c r="CY242" s="87"/>
      <c r="CZ242" s="87"/>
      <c r="DA242" s="87"/>
      <c r="DB242" s="87"/>
      <c r="DC242" s="87"/>
      <c r="DD242" s="87"/>
      <c r="DE242" s="87"/>
      <c r="DF242" s="87"/>
      <c r="DG242" s="87"/>
      <c r="DH242" s="87"/>
      <c r="DI242" s="87"/>
      <c r="DJ242" s="87"/>
      <c r="DK242" s="87"/>
      <c r="DL242" s="87"/>
      <c r="DM242" s="87"/>
      <c r="DN242" s="87"/>
      <c r="DO242" s="87"/>
      <c r="DP242" s="87"/>
      <c r="DQ242" s="87"/>
      <c r="DR242" s="87"/>
    </row>
    <row r="243" spans="2:122" ht="13" collapsed="1" x14ac:dyDescent="0.3">
      <c r="AD243" s="341" t="s">
        <v>166</v>
      </c>
      <c r="AE243" s="341"/>
      <c r="AF243" s="341"/>
      <c r="AG243" s="341"/>
      <c r="AH243" s="341"/>
      <c r="AI243" s="341"/>
      <c r="AJ243" s="341"/>
      <c r="AK243" s="341"/>
      <c r="AL243" s="341"/>
      <c r="AM243" s="341"/>
      <c r="AN243" s="341"/>
      <c r="AO243" s="341"/>
      <c r="AR243" s="1"/>
      <c r="AS243" s="26">
        <f>AS242</f>
        <v>0</v>
      </c>
      <c r="AT243" s="162"/>
      <c r="AU243" s="162"/>
      <c r="AV243" s="162"/>
      <c r="AW243" s="162"/>
      <c r="AX243" s="158" t="str">
        <f t="shared" si="120"/>
        <v>Muu aika</v>
      </c>
      <c r="AY243" s="159"/>
      <c r="AZ243" s="75">
        <f t="shared" si="111"/>
        <v>0</v>
      </c>
      <c r="BA243" s="3" t="str">
        <f t="shared" si="112"/>
        <v>h</v>
      </c>
      <c r="BB243" s="26">
        <f t="shared" si="113"/>
        <v>0</v>
      </c>
      <c r="BC243" s="160" t="str">
        <f t="shared" si="114"/>
        <v>Täytä arvo 1-5</v>
      </c>
      <c r="BD243" s="160"/>
      <c r="BE243" s="160"/>
      <c r="BF243" s="75">
        <f t="shared" si="115"/>
        <v>0</v>
      </c>
      <c r="BG243" s="3" t="str">
        <f t="shared" si="116"/>
        <v>h</v>
      </c>
      <c r="BH243" s="26">
        <f t="shared" si="117"/>
        <v>0</v>
      </c>
      <c r="BI243" s="160" t="str">
        <f t="shared" si="118"/>
        <v>Täytä arvo 1-5</v>
      </c>
      <c r="BJ243" s="160"/>
      <c r="BK243" s="160"/>
      <c r="BL243" s="163">
        <f t="shared" si="119"/>
        <v>0</v>
      </c>
      <c r="BM243" s="163"/>
      <c r="BN243" s="163"/>
      <c r="BO243" s="163"/>
      <c r="BP243" s="163"/>
      <c r="BQ243" s="7"/>
      <c r="CY243" s="87"/>
      <c r="CZ243" s="87"/>
      <c r="DA243" s="87"/>
      <c r="DB243" s="87"/>
      <c r="DC243" s="87"/>
      <c r="DD243" s="87"/>
      <c r="DE243" s="87"/>
      <c r="DF243" s="87"/>
      <c r="DG243" s="87"/>
      <c r="DH243" s="87"/>
      <c r="DI243" s="87"/>
      <c r="DJ243" s="87"/>
      <c r="DK243" s="87"/>
      <c r="DL243" s="87"/>
      <c r="DM243" s="87"/>
      <c r="DN243" s="87"/>
      <c r="DO243" s="87"/>
      <c r="DP243" s="87"/>
      <c r="DQ243" s="87"/>
      <c r="DR243" s="87"/>
    </row>
    <row r="244" spans="2:122" ht="13" x14ac:dyDescent="0.3">
      <c r="AD244" s="341"/>
      <c r="AE244" s="341"/>
      <c r="AF244" s="341"/>
      <c r="AG244" s="341"/>
      <c r="AH244" s="341"/>
      <c r="AI244" s="341"/>
      <c r="AJ244" s="341"/>
      <c r="AK244" s="341"/>
      <c r="AL244" s="341"/>
      <c r="AM244" s="341"/>
      <c r="AN244" s="341"/>
      <c r="AO244" s="341"/>
      <c r="AR244" s="1"/>
      <c r="AS244" s="26">
        <f>C219</f>
        <v>0</v>
      </c>
      <c r="AT244" s="162" t="str">
        <f t="shared" ref="AT244" si="130">D219</f>
        <v>Poliittinen, taloudellinen ja sotilaallinen painostus</v>
      </c>
      <c r="AU244" s="162"/>
      <c r="AV244" s="162"/>
      <c r="AW244" s="162"/>
      <c r="AX244" s="158" t="str">
        <f t="shared" si="120"/>
        <v>Palveluaika</v>
      </c>
      <c r="AY244" s="159"/>
      <c r="AZ244" s="75">
        <f t="shared" si="111"/>
        <v>0</v>
      </c>
      <c r="BA244" s="3" t="str">
        <f t="shared" si="112"/>
        <v>h</v>
      </c>
      <c r="BB244" s="26">
        <f t="shared" si="113"/>
        <v>0</v>
      </c>
      <c r="BC244" s="160" t="str">
        <f t="shared" si="114"/>
        <v>Täytä arvo 1-5</v>
      </c>
      <c r="BD244" s="160"/>
      <c r="BE244" s="160"/>
      <c r="BF244" s="75">
        <f t="shared" si="115"/>
        <v>0</v>
      </c>
      <c r="BG244" s="3" t="str">
        <f t="shared" si="116"/>
        <v>h</v>
      </c>
      <c r="BH244" s="26">
        <f t="shared" si="117"/>
        <v>0</v>
      </c>
      <c r="BI244" s="160" t="str">
        <f t="shared" si="118"/>
        <v>Täytä arvo 1-5</v>
      </c>
      <c r="BJ244" s="160"/>
      <c r="BK244" s="160"/>
      <c r="BL244" s="163">
        <f t="shared" si="119"/>
        <v>0</v>
      </c>
      <c r="BM244" s="163"/>
      <c r="BN244" s="163"/>
      <c r="BO244" s="163"/>
      <c r="BP244" s="163"/>
      <c r="BQ244" s="7"/>
      <c r="CY244" s="87"/>
      <c r="CZ244" s="87"/>
      <c r="DA244" s="87"/>
      <c r="DB244" s="87"/>
      <c r="DC244" s="87"/>
      <c r="DD244" s="87"/>
      <c r="DE244" s="87"/>
      <c r="DF244" s="87"/>
      <c r="DG244" s="87"/>
      <c r="DH244" s="87"/>
      <c r="DI244" s="87"/>
      <c r="DJ244" s="87"/>
      <c r="DK244" s="87"/>
      <c r="DL244" s="87"/>
      <c r="DM244" s="87"/>
      <c r="DN244" s="87"/>
      <c r="DO244" s="87"/>
      <c r="DP244" s="87"/>
      <c r="DQ244" s="87"/>
      <c r="DR244" s="87"/>
    </row>
    <row r="245" spans="2:122" ht="13.5" customHeight="1" x14ac:dyDescent="0.3">
      <c r="AD245" s="341"/>
      <c r="AE245" s="341"/>
      <c r="AF245" s="341"/>
      <c r="AG245" s="341"/>
      <c r="AH245" s="341"/>
      <c r="AI245" s="341"/>
      <c r="AJ245" s="341"/>
      <c r="AK245" s="341"/>
      <c r="AL245" s="341"/>
      <c r="AM245" s="341"/>
      <c r="AN245" s="341"/>
      <c r="AO245" s="341"/>
      <c r="AR245" s="1"/>
      <c r="AS245" s="26">
        <f>AS244</f>
        <v>0</v>
      </c>
      <c r="AT245" s="162"/>
      <c r="AU245" s="162"/>
      <c r="AV245" s="162"/>
      <c r="AW245" s="162"/>
      <c r="AX245" s="158" t="str">
        <f t="shared" si="120"/>
        <v>Virka-aika</v>
      </c>
      <c r="AY245" s="159"/>
      <c r="AZ245" s="75">
        <f t="shared" si="111"/>
        <v>0</v>
      </c>
      <c r="BA245" s="3" t="str">
        <f t="shared" si="112"/>
        <v>h</v>
      </c>
      <c r="BB245" s="26">
        <f t="shared" si="113"/>
        <v>0</v>
      </c>
      <c r="BC245" s="160" t="str">
        <f t="shared" si="114"/>
        <v>Täytä arvo 1-5</v>
      </c>
      <c r="BD245" s="160"/>
      <c r="BE245" s="160"/>
      <c r="BF245" s="75">
        <f t="shared" si="115"/>
        <v>0</v>
      </c>
      <c r="BG245" s="3" t="str">
        <f t="shared" si="116"/>
        <v>h</v>
      </c>
      <c r="BH245" s="26">
        <f t="shared" si="117"/>
        <v>0</v>
      </c>
      <c r="BI245" s="160" t="str">
        <f t="shared" si="118"/>
        <v>Täytä arvo 1-5</v>
      </c>
      <c r="BJ245" s="160"/>
      <c r="BK245" s="160"/>
      <c r="BL245" s="163">
        <f t="shared" si="119"/>
        <v>0</v>
      </c>
      <c r="BM245" s="163"/>
      <c r="BN245" s="163"/>
      <c r="BO245" s="163"/>
      <c r="BP245" s="163"/>
      <c r="BQ245" s="7"/>
      <c r="CY245" s="87"/>
      <c r="CZ245" s="87"/>
      <c r="DA245" s="87"/>
      <c r="DB245" s="87"/>
      <c r="DC245" s="87"/>
      <c r="DD245" s="87"/>
      <c r="DE245" s="87"/>
      <c r="DF245" s="87"/>
      <c r="DG245" s="87"/>
      <c r="DH245" s="87"/>
      <c r="DI245" s="87"/>
      <c r="DJ245" s="87"/>
      <c r="DK245" s="87"/>
      <c r="DL245" s="87"/>
      <c r="DM245" s="87"/>
      <c r="DN245" s="87"/>
      <c r="DO245" s="87"/>
      <c r="DP245" s="87"/>
      <c r="DQ245" s="87"/>
      <c r="DR245" s="87"/>
    </row>
    <row r="246" spans="2:122" ht="13" customHeight="1" x14ac:dyDescent="0.3">
      <c r="AD246" s="342" t="s">
        <v>166</v>
      </c>
      <c r="AE246" s="342"/>
      <c r="AF246" s="342"/>
      <c r="AG246" s="342"/>
      <c r="AH246" s="342"/>
      <c r="AI246" s="342"/>
      <c r="AJ246" s="342"/>
      <c r="AK246" s="342"/>
      <c r="AL246" s="342"/>
      <c r="AM246" s="342"/>
      <c r="AN246" s="342"/>
      <c r="AO246" s="342"/>
      <c r="AR246" s="1"/>
      <c r="AS246" s="26">
        <f>AS245</f>
        <v>0</v>
      </c>
      <c r="AT246" s="162"/>
      <c r="AU246" s="162"/>
      <c r="AV246" s="162"/>
      <c r="AW246" s="162"/>
      <c r="AX246" s="158" t="str">
        <f t="shared" si="120"/>
        <v>Muu aika</v>
      </c>
      <c r="AY246" s="159"/>
      <c r="AZ246" s="75">
        <f t="shared" si="111"/>
        <v>0</v>
      </c>
      <c r="BA246" s="3" t="str">
        <f t="shared" si="112"/>
        <v>h</v>
      </c>
      <c r="BB246" s="26">
        <f t="shared" si="113"/>
        <v>0</v>
      </c>
      <c r="BC246" s="160" t="str">
        <f t="shared" si="114"/>
        <v>Täytä arvo 1-5</v>
      </c>
      <c r="BD246" s="160"/>
      <c r="BE246" s="160"/>
      <c r="BF246" s="75">
        <f t="shared" si="115"/>
        <v>0</v>
      </c>
      <c r="BG246" s="3" t="str">
        <f t="shared" si="116"/>
        <v>h</v>
      </c>
      <c r="BH246" s="26">
        <f t="shared" si="117"/>
        <v>0</v>
      </c>
      <c r="BI246" s="160" t="str">
        <f t="shared" si="118"/>
        <v>Täytä arvo 1-5</v>
      </c>
      <c r="BJ246" s="160"/>
      <c r="BK246" s="160"/>
      <c r="BL246" s="163">
        <f t="shared" si="119"/>
        <v>0</v>
      </c>
      <c r="BM246" s="163"/>
      <c r="BN246" s="163"/>
      <c r="BO246" s="163"/>
      <c r="BP246" s="163"/>
      <c r="BQ246" s="7"/>
      <c r="CY246" s="87"/>
      <c r="CZ246" s="87"/>
      <c r="DA246" s="87"/>
      <c r="DB246" s="87"/>
      <c r="DC246" s="87"/>
      <c r="DD246" s="87"/>
      <c r="DE246" s="87"/>
      <c r="DF246" s="87"/>
      <c r="DG246" s="87"/>
      <c r="DH246" s="87"/>
      <c r="DI246" s="87"/>
      <c r="DJ246" s="87"/>
      <c r="DK246" s="87"/>
      <c r="DL246" s="87"/>
      <c r="DM246" s="87"/>
      <c r="DN246" s="87"/>
      <c r="DO246" s="87"/>
      <c r="DP246" s="87"/>
      <c r="DQ246" s="87"/>
      <c r="DR246" s="87"/>
    </row>
    <row r="247" spans="2:122" ht="13" customHeight="1" x14ac:dyDescent="0.3">
      <c r="AD247" s="342"/>
      <c r="AE247" s="342"/>
      <c r="AF247" s="342"/>
      <c r="AG247" s="342"/>
      <c r="AH247" s="342"/>
      <c r="AI247" s="342"/>
      <c r="AJ247" s="342"/>
      <c r="AK247" s="342"/>
      <c r="AL247" s="342"/>
      <c r="AM247" s="342"/>
      <c r="AN247" s="342"/>
      <c r="AO247" s="342"/>
      <c r="AR247" s="1"/>
      <c r="AS247" s="26">
        <f>C222</f>
        <v>0</v>
      </c>
      <c r="AT247" s="162" t="str">
        <f t="shared" ref="AT247" si="131">D222</f>
        <v>Sotilaallisen voiman käyttö</v>
      </c>
      <c r="AU247" s="162"/>
      <c r="AV247" s="162"/>
      <c r="AW247" s="162"/>
      <c r="AX247" s="158" t="str">
        <f t="shared" si="120"/>
        <v>Palveluaika</v>
      </c>
      <c r="AY247" s="159"/>
      <c r="AZ247" s="75">
        <f t="shared" si="111"/>
        <v>0</v>
      </c>
      <c r="BA247" s="3" t="str">
        <f t="shared" si="112"/>
        <v>h</v>
      </c>
      <c r="BB247" s="26">
        <f t="shared" si="113"/>
        <v>0</v>
      </c>
      <c r="BC247" s="160" t="str">
        <f t="shared" si="114"/>
        <v>Täytä arvo 1-5</v>
      </c>
      <c r="BD247" s="160"/>
      <c r="BE247" s="160"/>
      <c r="BF247" s="75">
        <f t="shared" si="115"/>
        <v>0</v>
      </c>
      <c r="BG247" s="3" t="str">
        <f t="shared" si="116"/>
        <v>h</v>
      </c>
      <c r="BH247" s="26">
        <f t="shared" si="117"/>
        <v>0</v>
      </c>
      <c r="BI247" s="160" t="str">
        <f t="shared" si="118"/>
        <v>Täytä arvo 1-5</v>
      </c>
      <c r="BJ247" s="160"/>
      <c r="BK247" s="160"/>
      <c r="BL247" s="163">
        <f t="shared" si="119"/>
        <v>0</v>
      </c>
      <c r="BM247" s="163"/>
      <c r="BN247" s="163"/>
      <c r="BO247" s="163"/>
      <c r="BP247" s="163"/>
      <c r="BQ247" s="7"/>
      <c r="CY247" s="87"/>
      <c r="CZ247" s="87"/>
      <c r="DA247" s="87"/>
      <c r="DB247" s="87"/>
      <c r="DC247" s="87"/>
      <c r="DD247" s="87"/>
      <c r="DE247" s="87"/>
      <c r="DF247" s="87"/>
      <c r="DG247" s="87"/>
      <c r="DH247" s="87"/>
      <c r="DI247" s="87"/>
      <c r="DJ247" s="87"/>
      <c r="DK247" s="87"/>
      <c r="DL247" s="87"/>
      <c r="DM247" s="87"/>
      <c r="DN247" s="87"/>
      <c r="DO247" s="87"/>
      <c r="DP247" s="87"/>
      <c r="DQ247" s="87"/>
      <c r="DR247" s="87"/>
    </row>
    <row r="248" spans="2:122" ht="13" customHeight="1" x14ac:dyDescent="0.3">
      <c r="AD248" s="342"/>
      <c r="AE248" s="342"/>
      <c r="AF248" s="342"/>
      <c r="AG248" s="342"/>
      <c r="AH248" s="342"/>
      <c r="AI248" s="342"/>
      <c r="AJ248" s="342"/>
      <c r="AK248" s="342"/>
      <c r="AL248" s="342"/>
      <c r="AM248" s="342"/>
      <c r="AN248" s="342"/>
      <c r="AO248" s="342"/>
      <c r="AR248" s="1"/>
      <c r="AS248" s="26">
        <f>AS247</f>
        <v>0</v>
      </c>
      <c r="AT248" s="162"/>
      <c r="AU248" s="162"/>
      <c r="AV248" s="162"/>
      <c r="AW248" s="162"/>
      <c r="AX248" s="158" t="str">
        <f t="shared" si="120"/>
        <v>Virka-aika</v>
      </c>
      <c r="AY248" s="159"/>
      <c r="AZ248" s="75">
        <f t="shared" si="111"/>
        <v>0</v>
      </c>
      <c r="BA248" s="3" t="str">
        <f t="shared" si="112"/>
        <v>h</v>
      </c>
      <c r="BB248" s="26">
        <f t="shared" si="113"/>
        <v>0</v>
      </c>
      <c r="BC248" s="160" t="str">
        <f t="shared" si="114"/>
        <v>Täytä arvo 1-5</v>
      </c>
      <c r="BD248" s="160"/>
      <c r="BE248" s="160"/>
      <c r="BF248" s="75">
        <f t="shared" si="115"/>
        <v>0</v>
      </c>
      <c r="BG248" s="3" t="str">
        <f t="shared" si="116"/>
        <v>h</v>
      </c>
      <c r="BH248" s="26">
        <f t="shared" si="117"/>
        <v>0</v>
      </c>
      <c r="BI248" s="160" t="str">
        <f t="shared" si="118"/>
        <v>Täytä arvo 1-5</v>
      </c>
      <c r="BJ248" s="160"/>
      <c r="BK248" s="160"/>
      <c r="BL248" s="163">
        <f t="shared" si="119"/>
        <v>0</v>
      </c>
      <c r="BM248" s="163"/>
      <c r="BN248" s="163"/>
      <c r="BO248" s="163"/>
      <c r="BP248" s="163"/>
      <c r="BQ248" s="7"/>
      <c r="CY248" s="87"/>
      <c r="CZ248" s="87"/>
      <c r="DA248" s="87"/>
      <c r="DB248" s="87"/>
      <c r="DC248" s="87"/>
      <c r="DD248" s="87"/>
      <c r="DE248" s="87"/>
      <c r="DF248" s="87"/>
      <c r="DG248" s="87"/>
      <c r="DH248" s="87"/>
      <c r="DI248" s="87"/>
      <c r="DJ248" s="87"/>
      <c r="DK248" s="87"/>
      <c r="DL248" s="87"/>
      <c r="DM248" s="87"/>
      <c r="DN248" s="87"/>
      <c r="DO248" s="87"/>
      <c r="DP248" s="87"/>
      <c r="DQ248" s="87"/>
      <c r="DR248" s="87"/>
    </row>
    <row r="249" spans="2:122" ht="13" customHeight="1" x14ac:dyDescent="0.25">
      <c r="AD249" s="343" t="s">
        <v>166</v>
      </c>
      <c r="AE249" s="343"/>
      <c r="AF249" s="343"/>
      <c r="AG249" s="343"/>
      <c r="AH249" s="343"/>
      <c r="AI249" s="343"/>
      <c r="AJ249" s="343"/>
      <c r="AK249" s="343"/>
      <c r="AL249" s="343"/>
      <c r="AM249" s="343"/>
      <c r="AN249" s="343"/>
      <c r="AO249" s="343"/>
      <c r="AR249" s="1"/>
      <c r="AS249" s="26">
        <f>AS248</f>
        <v>0</v>
      </c>
      <c r="AT249" s="162"/>
      <c r="AU249" s="162"/>
      <c r="AV249" s="162"/>
      <c r="AW249" s="162"/>
      <c r="AX249" s="158" t="str">
        <f t="shared" si="120"/>
        <v>Muu aika</v>
      </c>
      <c r="AY249" s="159"/>
      <c r="AZ249" s="75">
        <f t="shared" ref="AZ249" si="132">J224</f>
        <v>0</v>
      </c>
      <c r="BA249" s="3" t="str">
        <f t="shared" ref="BA249" si="133">K224</f>
        <v>h</v>
      </c>
      <c r="BB249" s="26">
        <f t="shared" ref="BB249" si="134">L224</f>
        <v>0</v>
      </c>
      <c r="BC249" s="160" t="str">
        <f t="shared" ref="BC249" si="135">M224</f>
        <v>Täytä arvo 1-5</v>
      </c>
      <c r="BD249" s="160"/>
      <c r="BE249" s="160"/>
      <c r="BF249" s="75">
        <f t="shared" ref="BF249" si="136">P224</f>
        <v>0</v>
      </c>
      <c r="BG249" s="3" t="str">
        <f t="shared" ref="BG249" si="137">Q224</f>
        <v>h</v>
      </c>
      <c r="BH249" s="26">
        <f t="shared" ref="BH249" si="138">R224</f>
        <v>0</v>
      </c>
      <c r="BI249" s="160" t="str">
        <f t="shared" ref="BI249" si="139">S224</f>
        <v>Täytä arvo 1-5</v>
      </c>
      <c r="BJ249" s="160"/>
      <c r="BK249" s="160"/>
      <c r="BL249" s="161">
        <f t="shared" ref="BL249" si="140">V224</f>
        <v>0</v>
      </c>
      <c r="BM249" s="161"/>
      <c r="BN249" s="161"/>
      <c r="BO249" s="161"/>
      <c r="BP249" s="161"/>
      <c r="BQ249" s="7"/>
      <c r="CY249" s="87"/>
      <c r="CZ249" s="87"/>
      <c r="DA249" s="87"/>
      <c r="DB249" s="87"/>
      <c r="DC249" s="87"/>
      <c r="DD249" s="87"/>
      <c r="DE249" s="87"/>
      <c r="DF249" s="87"/>
      <c r="DG249" s="87"/>
      <c r="DH249" s="87"/>
      <c r="DI249" s="87"/>
      <c r="DJ249" s="87"/>
      <c r="DK249" s="87"/>
      <c r="DL249" s="87"/>
      <c r="DM249" s="87"/>
      <c r="DN249" s="87"/>
      <c r="DO249" s="87"/>
      <c r="DP249" s="87"/>
      <c r="DQ249" s="87"/>
      <c r="DR249" s="87"/>
    </row>
    <row r="250" spans="2:122" ht="13" customHeight="1" x14ac:dyDescent="0.25">
      <c r="AD250" s="343"/>
      <c r="AE250" s="343"/>
      <c r="AF250" s="343"/>
      <c r="AG250" s="343"/>
      <c r="AH250" s="343"/>
      <c r="AI250" s="343"/>
      <c r="AJ250" s="343"/>
      <c r="AK250" s="343"/>
      <c r="AL250" s="343"/>
      <c r="AM250" s="343"/>
      <c r="AN250" s="343"/>
      <c r="AO250" s="343"/>
      <c r="AR250" s="1"/>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7"/>
      <c r="CY250" s="87"/>
      <c r="CZ250" s="87"/>
      <c r="DA250" s="87"/>
      <c r="DB250" s="87"/>
      <c r="DC250" s="87"/>
      <c r="DD250" s="87"/>
      <c r="DE250" s="87"/>
      <c r="DF250" s="87"/>
      <c r="DG250" s="87"/>
      <c r="DH250" s="87"/>
      <c r="DI250" s="87"/>
      <c r="DJ250" s="87"/>
      <c r="DK250" s="87"/>
      <c r="DL250" s="87"/>
      <c r="DM250" s="87"/>
      <c r="DN250" s="87"/>
      <c r="DO250" s="87"/>
      <c r="DP250" s="87"/>
      <c r="DQ250" s="87"/>
      <c r="DR250" s="87"/>
    </row>
    <row r="251" spans="2:122" ht="13" customHeight="1" x14ac:dyDescent="0.25">
      <c r="AD251" s="343"/>
      <c r="AE251" s="343"/>
      <c r="AF251" s="343"/>
      <c r="AG251" s="343"/>
      <c r="AH251" s="343"/>
      <c r="AI251" s="343"/>
      <c r="AJ251" s="343"/>
      <c r="AK251" s="343"/>
      <c r="AL251" s="343"/>
      <c r="AM251" s="343"/>
      <c r="AN251" s="343"/>
      <c r="AO251" s="343"/>
      <c r="AR251" s="1"/>
      <c r="AS251" s="164" t="str">
        <f>C226</f>
        <v xml:space="preserve">YTS:n uhkakuvien lisäksi muita merkittäviä häiriöitä aiheuttavia tekijöitä, mitä: </v>
      </c>
      <c r="AT251" s="164"/>
      <c r="AU251" s="164"/>
      <c r="AV251" s="164"/>
      <c r="AW251" s="164"/>
      <c r="AX251" s="164"/>
      <c r="AY251" s="164"/>
      <c r="AZ251" s="164"/>
      <c r="BA251" s="164"/>
      <c r="BB251" s="164"/>
      <c r="BC251" s="164"/>
      <c r="BD251" s="164"/>
      <c r="BE251" s="164"/>
      <c r="BF251" s="164"/>
      <c r="BG251" s="164"/>
      <c r="BH251" s="164"/>
      <c r="BI251" s="164"/>
      <c r="BJ251" s="164"/>
      <c r="BK251" s="164"/>
      <c r="BL251" s="164"/>
      <c r="BM251" s="164"/>
      <c r="BN251" s="164"/>
      <c r="BO251" s="164"/>
      <c r="BP251" s="164"/>
      <c r="BQ251" s="7"/>
      <c r="CY251" s="87"/>
      <c r="CZ251" s="87"/>
      <c r="DA251" s="87"/>
      <c r="DB251" s="87"/>
      <c r="DC251" s="87"/>
      <c r="DD251" s="87"/>
      <c r="DE251" s="87"/>
      <c r="DF251" s="87"/>
      <c r="DG251" s="87"/>
      <c r="DH251" s="87"/>
      <c r="DI251" s="87"/>
      <c r="DJ251" s="87"/>
      <c r="DK251" s="87"/>
      <c r="DL251" s="87"/>
      <c r="DM251" s="87"/>
      <c r="DN251" s="87"/>
      <c r="DO251" s="87"/>
      <c r="DP251" s="87"/>
      <c r="DQ251" s="87"/>
      <c r="DR251" s="87"/>
    </row>
    <row r="252" spans="2:122" x14ac:dyDescent="0.25">
      <c r="AD252" s="339" t="s">
        <v>166</v>
      </c>
      <c r="AE252" s="339"/>
      <c r="AF252" s="339"/>
      <c r="AG252" s="339"/>
      <c r="AH252" s="339"/>
      <c r="AI252" s="339"/>
      <c r="AJ252" s="339"/>
      <c r="AK252" s="339"/>
      <c r="AL252" s="339"/>
      <c r="AM252" s="339"/>
      <c r="AN252" s="339"/>
      <c r="AO252" s="339"/>
      <c r="AR252" s="1"/>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7"/>
      <c r="CY252" s="87"/>
      <c r="CZ252" s="87"/>
      <c r="DA252" s="87"/>
      <c r="DB252" s="87"/>
      <c r="DC252" s="87"/>
      <c r="DD252" s="87"/>
      <c r="DE252" s="87"/>
      <c r="DF252" s="87"/>
      <c r="DG252" s="87"/>
      <c r="DH252" s="87"/>
      <c r="DI252" s="87"/>
      <c r="DJ252" s="87"/>
      <c r="DK252" s="87"/>
      <c r="DL252" s="87"/>
      <c r="DM252" s="87"/>
      <c r="DN252" s="87"/>
      <c r="DO252" s="87"/>
      <c r="DP252" s="87"/>
      <c r="DQ252" s="87"/>
      <c r="DR252" s="87"/>
    </row>
    <row r="253" spans="2:122" ht="13" customHeight="1" x14ac:dyDescent="0.25">
      <c r="AD253" s="339"/>
      <c r="AE253" s="339"/>
      <c r="AF253" s="339"/>
      <c r="AG253" s="339"/>
      <c r="AH253" s="339"/>
      <c r="AI253" s="339"/>
      <c r="AJ253" s="339"/>
      <c r="AK253" s="339"/>
      <c r="AL253" s="339"/>
      <c r="AM253" s="339"/>
      <c r="AN253" s="339"/>
      <c r="AO253" s="339"/>
      <c r="AR253" s="1"/>
      <c r="AS253" s="42"/>
      <c r="AT253" s="42"/>
      <c r="AU253" s="42"/>
      <c r="AV253" s="42"/>
      <c r="AW253" s="42"/>
      <c r="AX253" s="42"/>
      <c r="AY253" s="42"/>
      <c r="AZ253" s="165" t="str">
        <f>J228</f>
        <v>Kesto, jolla pienin vaikutus</v>
      </c>
      <c r="BA253" s="165"/>
      <c r="BB253" s="165"/>
      <c r="BC253" s="165"/>
      <c r="BD253" s="165"/>
      <c r="BE253" s="165"/>
      <c r="BF253" s="165" t="str">
        <f>P228</f>
        <v>Kesto, jolla suurin vaikutus</v>
      </c>
      <c r="BG253" s="165"/>
      <c r="BH253" s="165"/>
      <c r="BI253" s="165"/>
      <c r="BJ253" s="165"/>
      <c r="BK253" s="165"/>
      <c r="BL253" s="42"/>
      <c r="BM253" s="42"/>
      <c r="BN253" s="42"/>
      <c r="BO253" s="42"/>
      <c r="BP253" s="42"/>
      <c r="BQ253" s="7"/>
      <c r="CY253" s="87"/>
      <c r="CZ253" s="87"/>
      <c r="DA253" s="87"/>
      <c r="DB253" s="87"/>
      <c r="DC253" s="87"/>
      <c r="DD253" s="87"/>
      <c r="DE253" s="87"/>
      <c r="DF253" s="87"/>
      <c r="DG253" s="87"/>
      <c r="DH253" s="87"/>
      <c r="DI253" s="87"/>
      <c r="DJ253" s="87"/>
      <c r="DK253" s="87"/>
      <c r="DL253" s="87"/>
      <c r="DM253" s="87"/>
      <c r="DN253" s="87"/>
      <c r="DO253" s="87"/>
      <c r="DP253" s="87"/>
      <c r="DQ253" s="87"/>
      <c r="DR253" s="87"/>
    </row>
    <row r="254" spans="2:122" ht="13" x14ac:dyDescent="0.3">
      <c r="AD254" s="339"/>
      <c r="AE254" s="339"/>
      <c r="AF254" s="339"/>
      <c r="AG254" s="339"/>
      <c r="AH254" s="339"/>
      <c r="AI254" s="339"/>
      <c r="AJ254" s="339"/>
      <c r="AK254" s="339"/>
      <c r="AL254" s="339"/>
      <c r="AM254" s="339"/>
      <c r="AN254" s="339"/>
      <c r="AO254" s="339"/>
      <c r="AR254" s="1"/>
      <c r="AS254" s="42"/>
      <c r="AT254" s="42"/>
      <c r="AU254" s="42"/>
      <c r="AV254" s="42"/>
      <c r="AW254" s="42"/>
      <c r="AX254" s="42"/>
      <c r="AY254" s="42"/>
      <c r="AZ254" s="166" t="str">
        <f>J229</f>
        <v>Kesto</v>
      </c>
      <c r="BA254" s="166"/>
      <c r="BB254" s="166" t="str">
        <f>L229</f>
        <v>Vaikutus</v>
      </c>
      <c r="BC254" s="166"/>
      <c r="BD254" s="166"/>
      <c r="BE254" s="166"/>
      <c r="BF254" s="166" t="str">
        <f>P229</f>
        <v>Kesto</v>
      </c>
      <c r="BG254" s="166"/>
      <c r="BH254" s="166" t="str">
        <f>R229</f>
        <v>Vaikutus</v>
      </c>
      <c r="BI254" s="166"/>
      <c r="BJ254" s="166"/>
      <c r="BK254" s="166"/>
      <c r="BL254" s="166" t="str">
        <f>V229</f>
        <v>Muu vaikutus, mikä:</v>
      </c>
      <c r="BM254" s="166"/>
      <c r="BN254" s="166"/>
      <c r="BO254" s="166"/>
      <c r="BP254" s="166"/>
      <c r="BQ254" s="7"/>
      <c r="CY254" s="87"/>
      <c r="CZ254" s="87"/>
      <c r="DA254" s="87"/>
      <c r="DB254" s="87"/>
      <c r="DC254" s="87"/>
      <c r="DD254" s="87"/>
      <c r="DE254" s="87"/>
      <c r="DF254" s="87"/>
      <c r="DG254" s="87"/>
      <c r="DH254" s="87"/>
      <c r="DI254" s="87"/>
      <c r="DJ254" s="87"/>
      <c r="DK254" s="87"/>
      <c r="DL254" s="87"/>
      <c r="DM254" s="87"/>
      <c r="DN254" s="87"/>
      <c r="DO254" s="87"/>
      <c r="DP254" s="87"/>
      <c r="DQ254" s="87"/>
      <c r="DR254" s="87"/>
    </row>
    <row r="255" spans="2:122" ht="13" x14ac:dyDescent="0.25">
      <c r="AD255" s="340" t="s">
        <v>166</v>
      </c>
      <c r="AE255" s="340"/>
      <c r="AF255" s="340"/>
      <c r="AG255" s="340"/>
      <c r="AH255" s="340"/>
      <c r="AI255" s="340"/>
      <c r="AJ255" s="340"/>
      <c r="AK255" s="340"/>
      <c r="AL255" s="340"/>
      <c r="AM255" s="340"/>
      <c r="AN255" s="340"/>
      <c r="AO255" s="340"/>
      <c r="AR255" s="1"/>
      <c r="AS255" s="26">
        <f>C230</f>
        <v>0</v>
      </c>
      <c r="AT255" s="157" t="str">
        <f>D230</f>
        <v>Työtaistelutoimenpiteet (lakot, työsulut, hidastus-/tukilakot)</v>
      </c>
      <c r="AU255" s="157"/>
      <c r="AV255" s="157"/>
      <c r="AW255" s="157"/>
      <c r="AX255" s="158" t="str">
        <f t="shared" ref="AX255" si="141">H230</f>
        <v>Palveluaika</v>
      </c>
      <c r="AY255" s="159"/>
      <c r="AZ255" s="75">
        <f>J230</f>
        <v>0</v>
      </c>
      <c r="BA255" s="3" t="str">
        <f>K230</f>
        <v>h</v>
      </c>
      <c r="BB255" s="26">
        <f>L230</f>
        <v>0</v>
      </c>
      <c r="BC255" s="160" t="str">
        <f>M230</f>
        <v>Täytä arvo 1-5</v>
      </c>
      <c r="BD255" s="160"/>
      <c r="BE255" s="160"/>
      <c r="BF255" s="75">
        <f>P230</f>
        <v>0</v>
      </c>
      <c r="BG255" s="3" t="str">
        <f>Q230</f>
        <v>h</v>
      </c>
      <c r="BH255" s="26">
        <f>R230</f>
        <v>0</v>
      </c>
      <c r="BI255" s="160" t="str">
        <f>S230</f>
        <v>Täytä arvo 1-5</v>
      </c>
      <c r="BJ255" s="160"/>
      <c r="BK255" s="160"/>
      <c r="BL255" s="161">
        <f>V230</f>
        <v>0</v>
      </c>
      <c r="BM255" s="161"/>
      <c r="BN255" s="161"/>
      <c r="BO255" s="161"/>
      <c r="BP255" s="161"/>
      <c r="BQ255" s="7"/>
      <c r="CY255" s="87"/>
      <c r="CZ255" s="87"/>
      <c r="DA255" s="87"/>
      <c r="DB255" s="87"/>
      <c r="DC255" s="87"/>
      <c r="DD255" s="87"/>
      <c r="DE255" s="87"/>
      <c r="DF255" s="87"/>
      <c r="DG255" s="87"/>
      <c r="DH255" s="87"/>
      <c r="DI255" s="87"/>
      <c r="DJ255" s="87"/>
      <c r="DK255" s="87"/>
      <c r="DL255" s="87"/>
      <c r="DM255" s="87"/>
      <c r="DN255" s="87"/>
      <c r="DO255" s="87"/>
      <c r="DP255" s="87"/>
      <c r="DQ255" s="87"/>
      <c r="DR255" s="87"/>
    </row>
    <row r="256" spans="2:122" ht="13" customHeight="1" x14ac:dyDescent="0.25">
      <c r="AD256" s="340"/>
      <c r="AE256" s="340"/>
      <c r="AF256" s="340"/>
      <c r="AG256" s="340"/>
      <c r="AH256" s="340"/>
      <c r="AI256" s="340"/>
      <c r="AJ256" s="340"/>
      <c r="AK256" s="340"/>
      <c r="AL256" s="340"/>
      <c r="AM256" s="340"/>
      <c r="AN256" s="340"/>
      <c r="AO256" s="340"/>
      <c r="AR256" s="1"/>
      <c r="AS256" s="26">
        <f>AS255</f>
        <v>0</v>
      </c>
      <c r="AT256" s="157"/>
      <c r="AU256" s="157"/>
      <c r="AV256" s="157"/>
      <c r="AW256" s="157"/>
      <c r="AX256" s="158" t="str">
        <f t="shared" ref="AX256:AX266" si="142">H231</f>
        <v>Virka-aika</v>
      </c>
      <c r="AY256" s="159"/>
      <c r="AZ256" s="75">
        <f t="shared" ref="AZ256:AZ266" si="143">J231</f>
        <v>0</v>
      </c>
      <c r="BA256" s="3" t="str">
        <f t="shared" ref="BA256:BA266" si="144">K231</f>
        <v>h</v>
      </c>
      <c r="BB256" s="26">
        <f t="shared" ref="BB256:BB266" si="145">L231</f>
        <v>0</v>
      </c>
      <c r="BC256" s="160" t="str">
        <f t="shared" ref="BC256:BC266" si="146">M231</f>
        <v>Täytä arvo 1-5</v>
      </c>
      <c r="BD256" s="160"/>
      <c r="BE256" s="160"/>
      <c r="BF256" s="75">
        <f t="shared" ref="BF256:BF266" si="147">P231</f>
        <v>0</v>
      </c>
      <c r="BG256" s="3" t="str">
        <f t="shared" ref="BG256:BG266" si="148">Q231</f>
        <v>h</v>
      </c>
      <c r="BH256" s="26">
        <f t="shared" ref="BH256:BH266" si="149">R231</f>
        <v>0</v>
      </c>
      <c r="BI256" s="160" t="str">
        <f t="shared" ref="BI256:BI266" si="150">S231</f>
        <v>Täytä arvo 1-5</v>
      </c>
      <c r="BJ256" s="160"/>
      <c r="BK256" s="160"/>
      <c r="BL256" s="161">
        <f t="shared" ref="BL256:BL266" si="151">V231</f>
        <v>0</v>
      </c>
      <c r="BM256" s="161"/>
      <c r="BN256" s="161"/>
      <c r="BO256" s="161"/>
      <c r="BP256" s="161"/>
      <c r="BQ256" s="7"/>
      <c r="CY256" s="87"/>
      <c r="CZ256" s="87"/>
      <c r="DA256" s="87"/>
      <c r="DB256" s="87"/>
      <c r="DC256" s="87"/>
      <c r="DD256" s="87"/>
      <c r="DE256" s="87"/>
      <c r="DF256" s="87"/>
      <c r="DG256" s="87"/>
      <c r="DH256" s="87"/>
      <c r="DI256" s="87"/>
      <c r="DJ256" s="87"/>
      <c r="DK256" s="87"/>
      <c r="DL256" s="87"/>
      <c r="DM256" s="87"/>
      <c r="DN256" s="87"/>
      <c r="DO256" s="87"/>
      <c r="DP256" s="87"/>
      <c r="DQ256" s="87"/>
      <c r="DR256" s="87"/>
    </row>
    <row r="257" spans="30:122" ht="13" x14ac:dyDescent="0.25">
      <c r="AD257" s="340"/>
      <c r="AE257" s="340"/>
      <c r="AF257" s="340"/>
      <c r="AG257" s="340"/>
      <c r="AH257" s="340"/>
      <c r="AI257" s="340"/>
      <c r="AJ257" s="340"/>
      <c r="AK257" s="340"/>
      <c r="AL257" s="340"/>
      <c r="AM257" s="340"/>
      <c r="AN257" s="340"/>
      <c r="AO257" s="340"/>
      <c r="AR257" s="1"/>
      <c r="AS257" s="26">
        <f>AS256</f>
        <v>0</v>
      </c>
      <c r="AT257" s="157"/>
      <c r="AU257" s="157"/>
      <c r="AV257" s="157"/>
      <c r="AW257" s="157"/>
      <c r="AX257" s="158" t="str">
        <f t="shared" si="142"/>
        <v>Muu aika</v>
      </c>
      <c r="AY257" s="159"/>
      <c r="AZ257" s="75">
        <f t="shared" si="143"/>
        <v>0</v>
      </c>
      <c r="BA257" s="3" t="str">
        <f t="shared" si="144"/>
        <v>h</v>
      </c>
      <c r="BB257" s="26">
        <f t="shared" si="145"/>
        <v>0</v>
      </c>
      <c r="BC257" s="160" t="str">
        <f t="shared" si="146"/>
        <v>Täytä arvo 1-5</v>
      </c>
      <c r="BD257" s="160"/>
      <c r="BE257" s="160"/>
      <c r="BF257" s="75">
        <f t="shared" si="147"/>
        <v>0</v>
      </c>
      <c r="BG257" s="3" t="str">
        <f t="shared" si="148"/>
        <v>h</v>
      </c>
      <c r="BH257" s="26">
        <f t="shared" si="149"/>
        <v>0</v>
      </c>
      <c r="BI257" s="160" t="str">
        <f t="shared" si="150"/>
        <v>Täytä arvo 1-5</v>
      </c>
      <c r="BJ257" s="160"/>
      <c r="BK257" s="160"/>
      <c r="BL257" s="161">
        <f t="shared" si="151"/>
        <v>0</v>
      </c>
      <c r="BM257" s="161"/>
      <c r="BN257" s="161"/>
      <c r="BO257" s="161"/>
      <c r="BP257" s="161"/>
      <c r="BQ257" s="7"/>
      <c r="CY257" s="87"/>
      <c r="CZ257" s="87"/>
      <c r="DA257" s="87"/>
      <c r="DB257" s="87"/>
      <c r="DC257" s="87"/>
      <c r="DD257" s="87"/>
      <c r="DE257" s="87"/>
      <c r="DF257" s="87"/>
      <c r="DG257" s="87"/>
      <c r="DH257" s="87"/>
      <c r="DI257" s="87"/>
      <c r="DJ257" s="87"/>
      <c r="DK257" s="87"/>
      <c r="DL257" s="87"/>
      <c r="DM257" s="87"/>
      <c r="DN257" s="87"/>
      <c r="DO257" s="87"/>
      <c r="DP257" s="87"/>
      <c r="DQ257" s="87"/>
      <c r="DR257" s="87"/>
    </row>
    <row r="258" spans="30:122" ht="13" x14ac:dyDescent="0.25">
      <c r="AD258" s="341" t="s">
        <v>166</v>
      </c>
      <c r="AE258" s="341"/>
      <c r="AF258" s="341"/>
      <c r="AG258" s="341"/>
      <c r="AH258" s="341"/>
      <c r="AI258" s="341"/>
      <c r="AJ258" s="341"/>
      <c r="AK258" s="341"/>
      <c r="AL258" s="341"/>
      <c r="AM258" s="341"/>
      <c r="AN258" s="341"/>
      <c r="AO258" s="341"/>
      <c r="AR258" s="1"/>
      <c r="AS258" s="26">
        <f>C233</f>
        <v>0</v>
      </c>
      <c r="AT258" s="157" t="str">
        <f t="shared" ref="AT258" si="152">D233</f>
        <v>Konkurssi/liiketoiminnan loppu (tai erityinen muu toiminnan lopettava syy)</v>
      </c>
      <c r="AU258" s="157"/>
      <c r="AV258" s="157"/>
      <c r="AW258" s="157"/>
      <c r="AX258" s="158" t="str">
        <f t="shared" si="142"/>
        <v>Palveluaika</v>
      </c>
      <c r="AY258" s="159"/>
      <c r="AZ258" s="75">
        <f t="shared" si="143"/>
        <v>0</v>
      </c>
      <c r="BA258" s="3" t="str">
        <f t="shared" si="144"/>
        <v>h</v>
      </c>
      <c r="BB258" s="26">
        <f t="shared" si="145"/>
        <v>0</v>
      </c>
      <c r="BC258" s="160" t="str">
        <f t="shared" si="146"/>
        <v>Täytä arvo 1-5</v>
      </c>
      <c r="BD258" s="160"/>
      <c r="BE258" s="160"/>
      <c r="BF258" s="75">
        <f t="shared" si="147"/>
        <v>0</v>
      </c>
      <c r="BG258" s="3" t="str">
        <f t="shared" si="148"/>
        <v>h</v>
      </c>
      <c r="BH258" s="26">
        <f t="shared" si="149"/>
        <v>0</v>
      </c>
      <c r="BI258" s="160" t="str">
        <f t="shared" si="150"/>
        <v>Täytä arvo 1-5</v>
      </c>
      <c r="BJ258" s="160"/>
      <c r="BK258" s="160"/>
      <c r="BL258" s="161">
        <f t="shared" si="151"/>
        <v>0</v>
      </c>
      <c r="BM258" s="161"/>
      <c r="BN258" s="161"/>
      <c r="BO258" s="161"/>
      <c r="BP258" s="161"/>
      <c r="BQ258" s="7"/>
      <c r="CY258" s="87"/>
      <c r="CZ258" s="87"/>
      <c r="DA258" s="87"/>
      <c r="DB258" s="87"/>
      <c r="DC258" s="87"/>
      <c r="DD258" s="87"/>
      <c r="DE258" s="87"/>
      <c r="DF258" s="87"/>
      <c r="DG258" s="87"/>
      <c r="DH258" s="87"/>
      <c r="DI258" s="87"/>
      <c r="DJ258" s="87"/>
      <c r="DK258" s="87"/>
      <c r="DL258" s="87"/>
      <c r="DM258" s="87"/>
      <c r="DN258" s="87"/>
      <c r="DO258" s="87"/>
      <c r="DP258" s="87"/>
      <c r="DQ258" s="87"/>
      <c r="DR258" s="87"/>
    </row>
    <row r="259" spans="30:122" ht="13" customHeight="1" x14ac:dyDescent="0.25">
      <c r="AD259" s="341"/>
      <c r="AE259" s="341"/>
      <c r="AF259" s="341"/>
      <c r="AG259" s="341"/>
      <c r="AH259" s="341"/>
      <c r="AI259" s="341"/>
      <c r="AJ259" s="341"/>
      <c r="AK259" s="341"/>
      <c r="AL259" s="341"/>
      <c r="AM259" s="341"/>
      <c r="AN259" s="341"/>
      <c r="AO259" s="341"/>
      <c r="AR259" s="1"/>
      <c r="AS259" s="26">
        <f>AS258</f>
        <v>0</v>
      </c>
      <c r="AT259" s="157"/>
      <c r="AU259" s="157"/>
      <c r="AV259" s="157"/>
      <c r="AW259" s="157"/>
      <c r="AX259" s="158" t="str">
        <f t="shared" si="142"/>
        <v>Virka-aika</v>
      </c>
      <c r="AY259" s="159"/>
      <c r="AZ259" s="75">
        <f t="shared" si="143"/>
        <v>0</v>
      </c>
      <c r="BA259" s="3" t="str">
        <f t="shared" si="144"/>
        <v>h</v>
      </c>
      <c r="BB259" s="26">
        <f t="shared" si="145"/>
        <v>0</v>
      </c>
      <c r="BC259" s="160" t="str">
        <f t="shared" si="146"/>
        <v>Täytä arvo 1-5</v>
      </c>
      <c r="BD259" s="160"/>
      <c r="BE259" s="160"/>
      <c r="BF259" s="75">
        <f t="shared" si="147"/>
        <v>0</v>
      </c>
      <c r="BG259" s="3" t="str">
        <f t="shared" si="148"/>
        <v>h</v>
      </c>
      <c r="BH259" s="26">
        <f t="shared" si="149"/>
        <v>0</v>
      </c>
      <c r="BI259" s="160" t="str">
        <f t="shared" si="150"/>
        <v>Täytä arvo 1-5</v>
      </c>
      <c r="BJ259" s="160"/>
      <c r="BK259" s="160"/>
      <c r="BL259" s="161">
        <f t="shared" si="151"/>
        <v>0</v>
      </c>
      <c r="BM259" s="161"/>
      <c r="BN259" s="161"/>
      <c r="BO259" s="161"/>
      <c r="BP259" s="161"/>
      <c r="BQ259" s="7"/>
      <c r="CY259" s="87"/>
      <c r="CZ259" s="87"/>
      <c r="DA259" s="87"/>
      <c r="DB259" s="87"/>
      <c r="DC259" s="87"/>
      <c r="DD259" s="87"/>
      <c r="DE259" s="87"/>
      <c r="DF259" s="87"/>
      <c r="DG259" s="87"/>
      <c r="DH259" s="87"/>
      <c r="DI259" s="87"/>
      <c r="DJ259" s="87"/>
      <c r="DK259" s="87"/>
      <c r="DL259" s="87"/>
      <c r="DM259" s="87"/>
      <c r="DN259" s="87"/>
      <c r="DO259" s="87"/>
      <c r="DP259" s="87"/>
      <c r="DQ259" s="87"/>
      <c r="DR259" s="87"/>
    </row>
    <row r="260" spans="30:122" ht="13" x14ac:dyDescent="0.25">
      <c r="AD260" s="341"/>
      <c r="AE260" s="341"/>
      <c r="AF260" s="341"/>
      <c r="AG260" s="341"/>
      <c r="AH260" s="341"/>
      <c r="AI260" s="341"/>
      <c r="AJ260" s="341"/>
      <c r="AK260" s="341"/>
      <c r="AL260" s="341"/>
      <c r="AM260" s="341"/>
      <c r="AN260" s="341"/>
      <c r="AO260" s="341"/>
      <c r="AR260" s="1"/>
      <c r="AS260" s="26">
        <f>AS259</f>
        <v>0</v>
      </c>
      <c r="AT260" s="157"/>
      <c r="AU260" s="157"/>
      <c r="AV260" s="157"/>
      <c r="AW260" s="157"/>
      <c r="AX260" s="158" t="str">
        <f t="shared" si="142"/>
        <v>Muu aika</v>
      </c>
      <c r="AY260" s="159"/>
      <c r="AZ260" s="75">
        <f t="shared" si="143"/>
        <v>0</v>
      </c>
      <c r="BA260" s="3" t="str">
        <f t="shared" si="144"/>
        <v>h</v>
      </c>
      <c r="BB260" s="26">
        <f t="shared" si="145"/>
        <v>0</v>
      </c>
      <c r="BC260" s="160" t="str">
        <f t="shared" si="146"/>
        <v>Täytä arvo 1-5</v>
      </c>
      <c r="BD260" s="160"/>
      <c r="BE260" s="160"/>
      <c r="BF260" s="75">
        <f t="shared" si="147"/>
        <v>0</v>
      </c>
      <c r="BG260" s="3" t="str">
        <f t="shared" si="148"/>
        <v>h</v>
      </c>
      <c r="BH260" s="26">
        <f t="shared" si="149"/>
        <v>0</v>
      </c>
      <c r="BI260" s="160" t="str">
        <f t="shared" si="150"/>
        <v>Täytä arvo 1-5</v>
      </c>
      <c r="BJ260" s="160"/>
      <c r="BK260" s="160"/>
      <c r="BL260" s="161">
        <f t="shared" si="151"/>
        <v>0</v>
      </c>
      <c r="BM260" s="161"/>
      <c r="BN260" s="161"/>
      <c r="BO260" s="161"/>
      <c r="BP260" s="161"/>
      <c r="BQ260" s="7"/>
      <c r="CY260" s="87"/>
      <c r="CZ260" s="87"/>
      <c r="DA260" s="87"/>
      <c r="DB260" s="87"/>
      <c r="DC260" s="87"/>
      <c r="DD260" s="87"/>
      <c r="DE260" s="87"/>
      <c r="DF260" s="87"/>
      <c r="DG260" s="87"/>
      <c r="DH260" s="87"/>
      <c r="DI260" s="87"/>
      <c r="DJ260" s="87"/>
      <c r="DK260" s="87"/>
      <c r="DL260" s="87"/>
      <c r="DM260" s="87"/>
      <c r="DN260" s="87"/>
      <c r="DO260" s="87"/>
      <c r="DP260" s="87"/>
      <c r="DQ260" s="87"/>
      <c r="DR260" s="87"/>
    </row>
    <row r="261" spans="30:122" ht="13" x14ac:dyDescent="0.25">
      <c r="AD261" s="342" t="s">
        <v>166</v>
      </c>
      <c r="AE261" s="342"/>
      <c r="AF261" s="342"/>
      <c r="AG261" s="342"/>
      <c r="AH261" s="342"/>
      <c r="AI261" s="342"/>
      <c r="AJ261" s="342"/>
      <c r="AK261" s="342"/>
      <c r="AL261" s="342"/>
      <c r="AM261" s="342"/>
      <c r="AN261" s="342"/>
      <c r="AO261" s="342"/>
      <c r="AR261" s="1"/>
      <c r="AS261" s="26">
        <f>C236</f>
        <v>0</v>
      </c>
      <c r="AT261" s="157" t="str">
        <f t="shared" ref="AT261" si="153">D236</f>
        <v>Avainhenkilöiden menettäminen</v>
      </c>
      <c r="AU261" s="157"/>
      <c r="AV261" s="157"/>
      <c r="AW261" s="157"/>
      <c r="AX261" s="158" t="str">
        <f t="shared" si="142"/>
        <v>Palveluaika</v>
      </c>
      <c r="AY261" s="159"/>
      <c r="AZ261" s="75">
        <f t="shared" si="143"/>
        <v>0</v>
      </c>
      <c r="BA261" s="3" t="str">
        <f t="shared" si="144"/>
        <v>h</v>
      </c>
      <c r="BB261" s="26">
        <f t="shared" si="145"/>
        <v>0</v>
      </c>
      <c r="BC261" s="160" t="str">
        <f t="shared" si="146"/>
        <v>Täytä arvo 1-5</v>
      </c>
      <c r="BD261" s="160"/>
      <c r="BE261" s="160"/>
      <c r="BF261" s="75">
        <f t="shared" si="147"/>
        <v>0</v>
      </c>
      <c r="BG261" s="3" t="str">
        <f t="shared" si="148"/>
        <v>h</v>
      </c>
      <c r="BH261" s="26">
        <f t="shared" si="149"/>
        <v>0</v>
      </c>
      <c r="BI261" s="160" t="str">
        <f t="shared" si="150"/>
        <v>Täytä arvo 1-5</v>
      </c>
      <c r="BJ261" s="160"/>
      <c r="BK261" s="160"/>
      <c r="BL261" s="161">
        <f t="shared" si="151"/>
        <v>0</v>
      </c>
      <c r="BM261" s="161"/>
      <c r="BN261" s="161"/>
      <c r="BO261" s="161"/>
      <c r="BP261" s="161"/>
      <c r="BQ261" s="7"/>
      <c r="CY261" s="87"/>
      <c r="CZ261" s="87"/>
      <c r="DA261" s="87"/>
      <c r="DB261" s="87"/>
      <c r="DC261" s="87"/>
      <c r="DD261" s="87"/>
      <c r="DE261" s="87"/>
      <c r="DF261" s="87"/>
      <c r="DG261" s="87"/>
      <c r="DH261" s="87"/>
      <c r="DI261" s="87"/>
      <c r="DJ261" s="87"/>
      <c r="DK261" s="87"/>
      <c r="DL261" s="87"/>
      <c r="DM261" s="87"/>
      <c r="DN261" s="87"/>
      <c r="DO261" s="87"/>
      <c r="DP261" s="87"/>
      <c r="DQ261" s="87"/>
      <c r="DR261" s="87"/>
    </row>
    <row r="262" spans="30:122" ht="13" x14ac:dyDescent="0.25">
      <c r="AD262" s="342"/>
      <c r="AE262" s="342"/>
      <c r="AF262" s="342"/>
      <c r="AG262" s="342"/>
      <c r="AH262" s="342"/>
      <c r="AI262" s="342"/>
      <c r="AJ262" s="342"/>
      <c r="AK262" s="342"/>
      <c r="AL262" s="342"/>
      <c r="AM262" s="342"/>
      <c r="AN262" s="342"/>
      <c r="AO262" s="342"/>
      <c r="AR262" s="1"/>
      <c r="AS262" s="26">
        <f>AS261</f>
        <v>0</v>
      </c>
      <c r="AT262" s="157"/>
      <c r="AU262" s="157"/>
      <c r="AV262" s="157"/>
      <c r="AW262" s="157"/>
      <c r="AX262" s="158" t="str">
        <f t="shared" si="142"/>
        <v>Virka-aika</v>
      </c>
      <c r="AY262" s="159"/>
      <c r="AZ262" s="75">
        <f t="shared" si="143"/>
        <v>0</v>
      </c>
      <c r="BA262" s="3" t="str">
        <f t="shared" si="144"/>
        <v>h</v>
      </c>
      <c r="BB262" s="26">
        <f t="shared" si="145"/>
        <v>0</v>
      </c>
      <c r="BC262" s="160" t="str">
        <f t="shared" si="146"/>
        <v>Täytä arvo 1-5</v>
      </c>
      <c r="BD262" s="160"/>
      <c r="BE262" s="160"/>
      <c r="BF262" s="75">
        <f t="shared" si="147"/>
        <v>0</v>
      </c>
      <c r="BG262" s="3" t="str">
        <f t="shared" si="148"/>
        <v>h</v>
      </c>
      <c r="BH262" s="26">
        <f t="shared" si="149"/>
        <v>0</v>
      </c>
      <c r="BI262" s="160" t="str">
        <f t="shared" si="150"/>
        <v>Täytä arvo 1-5</v>
      </c>
      <c r="BJ262" s="160"/>
      <c r="BK262" s="160"/>
      <c r="BL262" s="161">
        <f t="shared" si="151"/>
        <v>0</v>
      </c>
      <c r="BM262" s="161"/>
      <c r="BN262" s="161"/>
      <c r="BO262" s="161"/>
      <c r="BP262" s="161"/>
      <c r="BQ262" s="7"/>
      <c r="CY262" s="87"/>
      <c r="CZ262" s="87"/>
      <c r="DA262" s="87"/>
      <c r="DB262" s="87"/>
      <c r="DC262" s="87"/>
      <c r="DD262" s="87"/>
      <c r="DE262" s="87"/>
      <c r="DF262" s="87"/>
      <c r="DG262" s="87"/>
      <c r="DH262" s="87"/>
      <c r="DI262" s="87"/>
      <c r="DJ262" s="87"/>
      <c r="DK262" s="87"/>
      <c r="DL262" s="87"/>
      <c r="DM262" s="87"/>
      <c r="DN262" s="87"/>
      <c r="DO262" s="87"/>
      <c r="DP262" s="87"/>
      <c r="DQ262" s="87"/>
      <c r="DR262" s="87"/>
    </row>
    <row r="263" spans="30:122" ht="13" customHeight="1" x14ac:dyDescent="0.25">
      <c r="AD263" s="342"/>
      <c r="AE263" s="342"/>
      <c r="AF263" s="342"/>
      <c r="AG263" s="342"/>
      <c r="AH263" s="342"/>
      <c r="AI263" s="342"/>
      <c r="AJ263" s="342"/>
      <c r="AK263" s="342"/>
      <c r="AL263" s="342"/>
      <c r="AM263" s="342"/>
      <c r="AN263" s="342"/>
      <c r="AO263" s="342"/>
      <c r="AR263" s="1"/>
      <c r="AS263" s="26">
        <f>AS262</f>
        <v>0</v>
      </c>
      <c r="AT263" s="157"/>
      <c r="AU263" s="157"/>
      <c r="AV263" s="157"/>
      <c r="AW263" s="157"/>
      <c r="AX263" s="158" t="str">
        <f t="shared" si="142"/>
        <v>Muu aika</v>
      </c>
      <c r="AY263" s="159"/>
      <c r="AZ263" s="75">
        <f t="shared" si="143"/>
        <v>0</v>
      </c>
      <c r="BA263" s="3" t="str">
        <f t="shared" si="144"/>
        <v>h</v>
      </c>
      <c r="BB263" s="26">
        <f t="shared" si="145"/>
        <v>0</v>
      </c>
      <c r="BC263" s="160" t="str">
        <f t="shared" si="146"/>
        <v>Täytä arvo 1-5</v>
      </c>
      <c r="BD263" s="160"/>
      <c r="BE263" s="160"/>
      <c r="BF263" s="75">
        <f t="shared" si="147"/>
        <v>0</v>
      </c>
      <c r="BG263" s="3" t="str">
        <f t="shared" si="148"/>
        <v>h</v>
      </c>
      <c r="BH263" s="26">
        <f t="shared" si="149"/>
        <v>0</v>
      </c>
      <c r="BI263" s="160" t="str">
        <f t="shared" si="150"/>
        <v>Täytä arvo 1-5</v>
      </c>
      <c r="BJ263" s="160"/>
      <c r="BK263" s="160"/>
      <c r="BL263" s="161">
        <f t="shared" si="151"/>
        <v>0</v>
      </c>
      <c r="BM263" s="161"/>
      <c r="BN263" s="161"/>
      <c r="BO263" s="161"/>
      <c r="BP263" s="161"/>
      <c r="BQ263" s="7"/>
      <c r="CY263" s="87"/>
      <c r="CZ263" s="87"/>
      <c r="DA263" s="87"/>
      <c r="DB263" s="87"/>
      <c r="DC263" s="87"/>
      <c r="DD263" s="87"/>
      <c r="DE263" s="87"/>
      <c r="DF263" s="87"/>
      <c r="DG263" s="87"/>
      <c r="DH263" s="87"/>
      <c r="DI263" s="87"/>
      <c r="DJ263" s="87"/>
      <c r="DK263" s="87"/>
      <c r="DL263" s="87"/>
      <c r="DM263" s="87"/>
      <c r="DN263" s="87"/>
      <c r="DO263" s="87"/>
      <c r="DP263" s="87"/>
      <c r="DQ263" s="87"/>
      <c r="DR263" s="87"/>
    </row>
    <row r="264" spans="30:122" ht="13" customHeight="1" x14ac:dyDescent="0.25">
      <c r="AD264" s="343" t="s">
        <v>166</v>
      </c>
      <c r="AE264" s="343"/>
      <c r="AF264" s="343"/>
      <c r="AG264" s="343"/>
      <c r="AH264" s="343"/>
      <c r="AI264" s="343"/>
      <c r="AJ264" s="343"/>
      <c r="AK264" s="343"/>
      <c r="AL264" s="343"/>
      <c r="AM264" s="343"/>
      <c r="AN264" s="343"/>
      <c r="AO264" s="343"/>
      <c r="AR264" s="1"/>
      <c r="AS264" s="26">
        <f>C239</f>
        <v>0</v>
      </c>
      <c r="AT264" s="157" t="str">
        <f t="shared" ref="AT264" si="154">D239</f>
        <v>Muu, mikä/mitä?</v>
      </c>
      <c r="AU264" s="157"/>
      <c r="AV264" s="157"/>
      <c r="AW264" s="157"/>
      <c r="AX264" s="158" t="str">
        <f t="shared" si="142"/>
        <v>Palveluaika</v>
      </c>
      <c r="AY264" s="159"/>
      <c r="AZ264" s="75">
        <f t="shared" si="143"/>
        <v>0</v>
      </c>
      <c r="BA264" s="3" t="str">
        <f t="shared" si="144"/>
        <v>h</v>
      </c>
      <c r="BB264" s="26">
        <f t="shared" si="145"/>
        <v>0</v>
      </c>
      <c r="BC264" s="160" t="str">
        <f t="shared" si="146"/>
        <v>Täytä arvo 1-5</v>
      </c>
      <c r="BD264" s="160"/>
      <c r="BE264" s="160"/>
      <c r="BF264" s="75">
        <f t="shared" si="147"/>
        <v>0</v>
      </c>
      <c r="BG264" s="3" t="str">
        <f t="shared" si="148"/>
        <v>h</v>
      </c>
      <c r="BH264" s="26">
        <f t="shared" si="149"/>
        <v>0</v>
      </c>
      <c r="BI264" s="160" t="str">
        <f t="shared" si="150"/>
        <v>Täytä arvo 1-5</v>
      </c>
      <c r="BJ264" s="160"/>
      <c r="BK264" s="160"/>
      <c r="BL264" s="161">
        <f t="shared" si="151"/>
        <v>0</v>
      </c>
      <c r="BM264" s="161"/>
      <c r="BN264" s="161"/>
      <c r="BO264" s="161"/>
      <c r="BP264" s="161"/>
      <c r="BQ264" s="7"/>
      <c r="CY264" s="87"/>
      <c r="CZ264" s="87"/>
      <c r="DA264" s="87"/>
      <c r="DB264" s="87"/>
      <c r="DC264" s="87"/>
      <c r="DD264" s="87"/>
      <c r="DE264" s="87"/>
      <c r="DF264" s="87"/>
      <c r="DG264" s="87"/>
      <c r="DH264" s="87"/>
      <c r="DI264" s="87"/>
      <c r="DJ264" s="87"/>
      <c r="DK264" s="87"/>
      <c r="DL264" s="87"/>
      <c r="DM264" s="87"/>
      <c r="DN264" s="87"/>
      <c r="DO264" s="87"/>
      <c r="DP264" s="87"/>
      <c r="DQ264" s="87"/>
      <c r="DR264" s="87"/>
    </row>
    <row r="265" spans="30:122" ht="13" customHeight="1" x14ac:dyDescent="0.25">
      <c r="AD265" s="343"/>
      <c r="AE265" s="343"/>
      <c r="AF265" s="343"/>
      <c r="AG265" s="343"/>
      <c r="AH265" s="343"/>
      <c r="AI265" s="343"/>
      <c r="AJ265" s="343"/>
      <c r="AK265" s="343"/>
      <c r="AL265" s="343"/>
      <c r="AM265" s="343"/>
      <c r="AN265" s="343"/>
      <c r="AO265" s="343"/>
      <c r="AR265" s="1"/>
      <c r="AS265" s="26">
        <f>AS264</f>
        <v>0</v>
      </c>
      <c r="AT265" s="157"/>
      <c r="AU265" s="157"/>
      <c r="AV265" s="157"/>
      <c r="AW265" s="157"/>
      <c r="AX265" s="158" t="str">
        <f t="shared" si="142"/>
        <v>Virka-aika</v>
      </c>
      <c r="AY265" s="159"/>
      <c r="AZ265" s="75">
        <f t="shared" si="143"/>
        <v>0</v>
      </c>
      <c r="BA265" s="3" t="str">
        <f t="shared" si="144"/>
        <v>h</v>
      </c>
      <c r="BB265" s="26">
        <f t="shared" si="145"/>
        <v>0</v>
      </c>
      <c r="BC265" s="160" t="str">
        <f t="shared" si="146"/>
        <v>Täytä arvo 1-5</v>
      </c>
      <c r="BD265" s="160"/>
      <c r="BE265" s="160"/>
      <c r="BF265" s="75">
        <f t="shared" si="147"/>
        <v>0</v>
      </c>
      <c r="BG265" s="3" t="str">
        <f t="shared" si="148"/>
        <v>h</v>
      </c>
      <c r="BH265" s="26">
        <f t="shared" si="149"/>
        <v>0</v>
      </c>
      <c r="BI265" s="160" t="str">
        <f t="shared" si="150"/>
        <v>Täytä arvo 1-5</v>
      </c>
      <c r="BJ265" s="160"/>
      <c r="BK265" s="160"/>
      <c r="BL265" s="161">
        <f t="shared" si="151"/>
        <v>0</v>
      </c>
      <c r="BM265" s="161"/>
      <c r="BN265" s="161"/>
      <c r="BO265" s="161"/>
      <c r="BP265" s="161"/>
      <c r="BQ265" s="7"/>
      <c r="CY265" s="87"/>
      <c r="CZ265" s="87"/>
      <c r="DA265" s="87"/>
      <c r="DB265" s="87"/>
      <c r="DC265" s="87"/>
      <c r="DD265" s="87"/>
      <c r="DE265" s="87"/>
      <c r="DF265" s="87"/>
      <c r="DG265" s="87"/>
      <c r="DH265" s="87"/>
      <c r="DI265" s="87"/>
      <c r="DJ265" s="87"/>
      <c r="DK265" s="87"/>
      <c r="DL265" s="87"/>
      <c r="DM265" s="87"/>
      <c r="DN265" s="87"/>
      <c r="DO265" s="87"/>
      <c r="DP265" s="87"/>
      <c r="DQ265" s="87"/>
      <c r="DR265" s="87"/>
    </row>
    <row r="266" spans="30:122" ht="12.5" customHeight="1" x14ac:dyDescent="0.25">
      <c r="AD266" s="343"/>
      <c r="AE266" s="343"/>
      <c r="AF266" s="343"/>
      <c r="AG266" s="343"/>
      <c r="AH266" s="343"/>
      <c r="AI266" s="343"/>
      <c r="AJ266" s="343"/>
      <c r="AK266" s="343"/>
      <c r="AL266" s="343"/>
      <c r="AM266" s="343"/>
      <c r="AN266" s="343"/>
      <c r="AO266" s="343"/>
      <c r="AR266" s="1"/>
      <c r="AS266" s="26">
        <f>AS265</f>
        <v>0</v>
      </c>
      <c r="AT266" s="157"/>
      <c r="AU266" s="157"/>
      <c r="AV266" s="157"/>
      <c r="AW266" s="157"/>
      <c r="AX266" s="158" t="str">
        <f t="shared" si="142"/>
        <v>Muu aika</v>
      </c>
      <c r="AY266" s="159"/>
      <c r="AZ266" s="75">
        <f t="shared" si="143"/>
        <v>0</v>
      </c>
      <c r="BA266" s="3" t="str">
        <f t="shared" si="144"/>
        <v>h</v>
      </c>
      <c r="BB266" s="26">
        <f t="shared" si="145"/>
        <v>0</v>
      </c>
      <c r="BC266" s="160" t="str">
        <f t="shared" si="146"/>
        <v>Täytä arvo 1-5</v>
      </c>
      <c r="BD266" s="160"/>
      <c r="BE266" s="160"/>
      <c r="BF266" s="75">
        <f t="shared" si="147"/>
        <v>0</v>
      </c>
      <c r="BG266" s="3" t="str">
        <f t="shared" si="148"/>
        <v>h</v>
      </c>
      <c r="BH266" s="26">
        <f t="shared" si="149"/>
        <v>0</v>
      </c>
      <c r="BI266" s="160" t="str">
        <f t="shared" si="150"/>
        <v>Täytä arvo 1-5</v>
      </c>
      <c r="BJ266" s="160"/>
      <c r="BK266" s="160"/>
      <c r="BL266" s="161">
        <f t="shared" si="151"/>
        <v>0</v>
      </c>
      <c r="BM266" s="161"/>
      <c r="BN266" s="161"/>
      <c r="BO266" s="161"/>
      <c r="BP266" s="161"/>
      <c r="BQ266" s="7"/>
      <c r="CY266" s="87"/>
      <c r="CZ266" s="87"/>
      <c r="DA266" s="87"/>
      <c r="DB266" s="87"/>
      <c r="DC266" s="87"/>
      <c r="DD266" s="87"/>
      <c r="DE266" s="87"/>
      <c r="DF266" s="87"/>
      <c r="DG266" s="87"/>
      <c r="DH266" s="87"/>
      <c r="DI266" s="87"/>
      <c r="DJ266" s="87"/>
      <c r="DK266" s="87"/>
      <c r="DL266" s="87"/>
      <c r="DM266" s="87"/>
      <c r="DN266" s="87"/>
      <c r="DO266" s="87"/>
      <c r="DP266" s="87"/>
      <c r="DQ266" s="87"/>
      <c r="DR266" s="87"/>
    </row>
    <row r="267" spans="30:122" ht="13" thickBot="1" x14ac:dyDescent="0.3">
      <c r="AD267" s="339" t="s">
        <v>166</v>
      </c>
      <c r="AE267" s="339"/>
      <c r="AF267" s="339"/>
      <c r="AG267" s="339"/>
      <c r="AH267" s="339"/>
      <c r="AI267" s="339"/>
      <c r="AJ267" s="339"/>
      <c r="AK267" s="339"/>
      <c r="AL267" s="339"/>
      <c r="AM267" s="339"/>
      <c r="AN267" s="339"/>
      <c r="AO267" s="339"/>
      <c r="AR267" s="2"/>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2"/>
      <c r="CY267" s="87"/>
      <c r="CZ267" s="87"/>
      <c r="DA267" s="87"/>
      <c r="DB267" s="87"/>
      <c r="DC267" s="87"/>
      <c r="DD267" s="87"/>
      <c r="DE267" s="87"/>
      <c r="DF267" s="87"/>
      <c r="DG267" s="87"/>
      <c r="DH267" s="87"/>
      <c r="DI267" s="87"/>
      <c r="DJ267" s="87"/>
      <c r="DK267" s="87"/>
      <c r="DL267" s="87"/>
      <c r="DM267" s="87"/>
      <c r="DN267" s="87"/>
      <c r="DO267" s="87"/>
      <c r="DP267" s="87"/>
      <c r="DQ267" s="87"/>
      <c r="DR267" s="87"/>
    </row>
    <row r="268" spans="30:122" x14ac:dyDescent="0.25">
      <c r="AD268" s="339"/>
      <c r="AE268" s="339"/>
      <c r="AF268" s="339"/>
      <c r="AG268" s="339"/>
      <c r="AH268" s="339"/>
      <c r="AI268" s="339"/>
      <c r="AJ268" s="339"/>
      <c r="AK268" s="339"/>
      <c r="AL268" s="339"/>
      <c r="AM268" s="339"/>
      <c r="AN268" s="339"/>
      <c r="AO268" s="339"/>
    </row>
    <row r="269" spans="30:122" x14ac:dyDescent="0.25">
      <c r="AD269" s="339"/>
      <c r="AE269" s="339"/>
      <c r="AF269" s="339"/>
      <c r="AG269" s="339"/>
      <c r="AH269" s="339"/>
      <c r="AI269" s="339"/>
      <c r="AJ269" s="339"/>
      <c r="AK269" s="339"/>
      <c r="AL269" s="339"/>
      <c r="AM269" s="339"/>
      <c r="AN269" s="339"/>
      <c r="AO269" s="339"/>
    </row>
    <row r="270" spans="30:122" x14ac:dyDescent="0.25">
      <c r="AD270" s="340" t="s">
        <v>166</v>
      </c>
      <c r="AE270" s="340"/>
      <c r="AF270" s="340"/>
      <c r="AG270" s="340"/>
      <c r="AH270" s="340"/>
      <c r="AI270" s="340"/>
      <c r="AJ270" s="340"/>
      <c r="AK270" s="340"/>
      <c r="AL270" s="340"/>
      <c r="AM270" s="340"/>
      <c r="AN270" s="340"/>
      <c r="AO270" s="340"/>
    </row>
    <row r="271" spans="30:122" x14ac:dyDescent="0.25">
      <c r="AD271" s="340"/>
      <c r="AE271" s="340"/>
      <c r="AF271" s="340"/>
      <c r="AG271" s="340"/>
      <c r="AH271" s="340"/>
      <c r="AI271" s="340"/>
      <c r="AJ271" s="340"/>
      <c r="AK271" s="340"/>
      <c r="AL271" s="340"/>
      <c r="AM271" s="340"/>
      <c r="AN271" s="340"/>
      <c r="AO271" s="340"/>
    </row>
    <row r="272" spans="30:122" x14ac:dyDescent="0.25">
      <c r="AD272" s="340"/>
      <c r="AE272" s="340"/>
      <c r="AF272" s="340"/>
      <c r="AG272" s="340"/>
      <c r="AH272" s="340"/>
      <c r="AI272" s="340"/>
      <c r="AJ272" s="340"/>
      <c r="AK272" s="340"/>
      <c r="AL272" s="340"/>
      <c r="AM272" s="340"/>
      <c r="AN272" s="340"/>
      <c r="AO272" s="340"/>
    </row>
    <row r="273" spans="30:41" x14ac:dyDescent="0.25">
      <c r="AD273" s="341" t="s">
        <v>166</v>
      </c>
      <c r="AE273" s="341"/>
      <c r="AF273" s="341"/>
      <c r="AG273" s="341"/>
      <c r="AH273" s="341"/>
      <c r="AI273" s="341"/>
      <c r="AJ273" s="341"/>
      <c r="AK273" s="341"/>
      <c r="AL273" s="341"/>
      <c r="AM273" s="341"/>
      <c r="AN273" s="341"/>
      <c r="AO273" s="341"/>
    </row>
    <row r="274" spans="30:41" x14ac:dyDescent="0.25">
      <c r="AD274" s="341"/>
      <c r="AE274" s="341"/>
      <c r="AF274" s="341"/>
      <c r="AG274" s="341"/>
      <c r="AH274" s="341"/>
      <c r="AI274" s="341"/>
      <c r="AJ274" s="341"/>
      <c r="AK274" s="341"/>
      <c r="AL274" s="341"/>
      <c r="AM274" s="341"/>
      <c r="AN274" s="341"/>
      <c r="AO274" s="341"/>
    </row>
    <row r="275" spans="30:41" x14ac:dyDescent="0.25">
      <c r="AD275" s="341"/>
      <c r="AE275" s="341"/>
      <c r="AF275" s="341"/>
      <c r="AG275" s="341"/>
      <c r="AH275" s="341"/>
      <c r="AI275" s="341"/>
      <c r="AJ275" s="341"/>
      <c r="AK275" s="341"/>
      <c r="AL275" s="341"/>
      <c r="AM275" s="341"/>
      <c r="AN275" s="341"/>
      <c r="AO275" s="341"/>
    </row>
    <row r="302" ht="13" customHeight="1" x14ac:dyDescent="0.25"/>
    <row r="303" ht="13" customHeight="1" x14ac:dyDescent="0.25"/>
    <row r="304" ht="13" customHeight="1" x14ac:dyDescent="0.25"/>
    <row r="305" ht="13" customHeight="1" x14ac:dyDescent="0.25"/>
    <row r="306" ht="13" customHeight="1" x14ac:dyDescent="0.25"/>
    <row r="307" ht="13" customHeight="1" x14ac:dyDescent="0.25"/>
    <row r="308" ht="13" customHeight="1" x14ac:dyDescent="0.25"/>
    <row r="309" ht="13" customHeight="1" x14ac:dyDescent="0.25"/>
    <row r="310" ht="13" customHeight="1" x14ac:dyDescent="0.25"/>
    <row r="311" ht="13" customHeight="1" x14ac:dyDescent="0.25"/>
    <row r="312" ht="13" customHeight="1" x14ac:dyDescent="0.25"/>
    <row r="313" ht="13" customHeight="1" x14ac:dyDescent="0.25"/>
    <row r="314" ht="13" customHeight="1" x14ac:dyDescent="0.25"/>
  </sheetData>
  <mergeCells count="1534">
    <mergeCell ref="C6:Z6"/>
    <mergeCell ref="O41:V41"/>
    <mergeCell ref="W41:Z41"/>
    <mergeCell ref="O43:R43"/>
    <mergeCell ref="U34:Z35"/>
    <mergeCell ref="J35:M35"/>
    <mergeCell ref="CZ3:DM4"/>
    <mergeCell ref="AD234:AO236"/>
    <mergeCell ref="AD237:AO239"/>
    <mergeCell ref="AD240:AO242"/>
    <mergeCell ref="AD243:AO245"/>
    <mergeCell ref="AD246:AO248"/>
    <mergeCell ref="AD249:AO251"/>
    <mergeCell ref="AD252:AO254"/>
    <mergeCell ref="AD255:AO257"/>
    <mergeCell ref="AD258:AO260"/>
    <mergeCell ref="AD261:AO263"/>
    <mergeCell ref="C114:L114"/>
    <mergeCell ref="C131:L131"/>
    <mergeCell ref="U125:Z125"/>
    <mergeCell ref="D125:H125"/>
    <mergeCell ref="C86:E86"/>
    <mergeCell ref="G86:J86"/>
    <mergeCell ref="W21:Z21"/>
    <mergeCell ref="W20:Z20"/>
    <mergeCell ref="W22:Z22"/>
    <mergeCell ref="W24:Z24"/>
    <mergeCell ref="W25:Z25"/>
    <mergeCell ref="W26:Z26"/>
    <mergeCell ref="W27:Z27"/>
    <mergeCell ref="W28:Z28"/>
    <mergeCell ref="W29:Z29"/>
    <mergeCell ref="AD264:AO266"/>
    <mergeCell ref="AD267:AO269"/>
    <mergeCell ref="DE8:DE9"/>
    <mergeCell ref="DG8:DH8"/>
    <mergeCell ref="DL9:DM9"/>
    <mergeCell ref="DK14:DL14"/>
    <mergeCell ref="AD273:AO275"/>
    <mergeCell ref="O10:R10"/>
    <mergeCell ref="C85:G85"/>
    <mergeCell ref="K159:M159"/>
    <mergeCell ref="K160:M160"/>
    <mergeCell ref="K161:M161"/>
    <mergeCell ref="K162:M162"/>
    <mergeCell ref="K163:M163"/>
    <mergeCell ref="K164:M164"/>
    <mergeCell ref="C159:I159"/>
    <mergeCell ref="C160:I160"/>
    <mergeCell ref="C161:I161"/>
    <mergeCell ref="C162:I162"/>
    <mergeCell ref="C163:I163"/>
    <mergeCell ref="C164:I164"/>
    <mergeCell ref="C59:M59"/>
    <mergeCell ref="C32:Z32"/>
    <mergeCell ref="S28:V28"/>
    <mergeCell ref="H80:I80"/>
    <mergeCell ref="K158:M158"/>
    <mergeCell ref="C158:I158"/>
    <mergeCell ref="W90:Y90"/>
    <mergeCell ref="J90:M90"/>
    <mergeCell ref="T83:V83"/>
    <mergeCell ref="U133:Z133"/>
    <mergeCell ref="C116:L116"/>
    <mergeCell ref="S21:V21"/>
    <mergeCell ref="S25:V25"/>
    <mergeCell ref="S26:V26"/>
    <mergeCell ref="S27:V27"/>
    <mergeCell ref="S29:V29"/>
    <mergeCell ref="P24:R24"/>
    <mergeCell ref="P26:R26"/>
    <mergeCell ref="AD270:AO272"/>
    <mergeCell ref="M125:P125"/>
    <mergeCell ref="Q125:T125"/>
    <mergeCell ref="J107:Y107"/>
    <mergeCell ref="C8:Z8"/>
    <mergeCell ref="G10:M10"/>
    <mergeCell ref="C10:F10"/>
    <mergeCell ref="C14:F14"/>
    <mergeCell ref="G14:M14"/>
    <mergeCell ref="O14:Z14"/>
    <mergeCell ref="O15:R15"/>
    <mergeCell ref="O16:R16"/>
    <mergeCell ref="S10:Z10"/>
    <mergeCell ref="S11:Z11"/>
    <mergeCell ref="S12:Z12"/>
    <mergeCell ref="K19:M19"/>
    <mergeCell ref="K20:M20"/>
    <mergeCell ref="K21:M21"/>
    <mergeCell ref="K22:M22"/>
    <mergeCell ref="K23:M23"/>
    <mergeCell ref="O18:Z18"/>
    <mergeCell ref="G12:M12"/>
    <mergeCell ref="P23:R23"/>
    <mergeCell ref="C11:F11"/>
    <mergeCell ref="G11:M11"/>
    <mergeCell ref="W23:Z23"/>
    <mergeCell ref="C16:F16"/>
    <mergeCell ref="G16:M16"/>
    <mergeCell ref="C22:F22"/>
    <mergeCell ref="G22:J22"/>
    <mergeCell ref="P20:R20"/>
    <mergeCell ref="P22:R22"/>
    <mergeCell ref="S19:V19"/>
    <mergeCell ref="P19:R19"/>
    <mergeCell ref="S20:V20"/>
    <mergeCell ref="W19:Z19"/>
    <mergeCell ref="P157:T157"/>
    <mergeCell ref="V157:Z157"/>
    <mergeCell ref="P158:T158"/>
    <mergeCell ref="V158:Z158"/>
    <mergeCell ref="I118:L118"/>
    <mergeCell ref="M118:P118"/>
    <mergeCell ref="Q118:T118"/>
    <mergeCell ref="I128:L128"/>
    <mergeCell ref="M128:P128"/>
    <mergeCell ref="U122:Z122"/>
    <mergeCell ref="U123:Z123"/>
    <mergeCell ref="P145:Q145"/>
    <mergeCell ref="P146:Q146"/>
    <mergeCell ref="C145:J146"/>
    <mergeCell ref="C147:J148"/>
    <mergeCell ref="C149:J150"/>
    <mergeCell ref="C151:J152"/>
    <mergeCell ref="L145:M145"/>
    <mergeCell ref="L147:M147"/>
    <mergeCell ref="I125:L125"/>
    <mergeCell ref="I135:L135"/>
    <mergeCell ref="U134:Z134"/>
    <mergeCell ref="U135:Z135"/>
    <mergeCell ref="I134:L134"/>
    <mergeCell ref="M134:P134"/>
    <mergeCell ref="L149:M149"/>
    <mergeCell ref="L151:M151"/>
    <mergeCell ref="C156:M157"/>
    <mergeCell ref="I133:L133"/>
    <mergeCell ref="M133:P133"/>
    <mergeCell ref="D122:H122"/>
    <mergeCell ref="D123:H123"/>
    <mergeCell ref="D134:H134"/>
    <mergeCell ref="D135:H135"/>
    <mergeCell ref="C133:H133"/>
    <mergeCell ref="D136:H136"/>
    <mergeCell ref="M122:P122"/>
    <mergeCell ref="Q122:T122"/>
    <mergeCell ref="I123:L123"/>
    <mergeCell ref="M123:P123"/>
    <mergeCell ref="Q123:T123"/>
    <mergeCell ref="U136:Z136"/>
    <mergeCell ref="C139:H139"/>
    <mergeCell ref="I139:Z139"/>
    <mergeCell ref="I138:L138"/>
    <mergeCell ref="U126:Z126"/>
    <mergeCell ref="O156:Z156"/>
    <mergeCell ref="D126:H126"/>
    <mergeCell ref="I126:L126"/>
    <mergeCell ref="M126:P126"/>
    <mergeCell ref="Q128:T128"/>
    <mergeCell ref="U128:Z128"/>
    <mergeCell ref="U127:Z127"/>
    <mergeCell ref="D128:H128"/>
    <mergeCell ref="U121:Z121"/>
    <mergeCell ref="Q121:T121"/>
    <mergeCell ref="I122:L122"/>
    <mergeCell ref="I121:L121"/>
    <mergeCell ref="C166:Z166"/>
    <mergeCell ref="P147:Q147"/>
    <mergeCell ref="R145:Z147"/>
    <mergeCell ref="C154:Z154"/>
    <mergeCell ref="P159:T159"/>
    <mergeCell ref="V159:Z159"/>
    <mergeCell ref="Q133:T133"/>
    <mergeCell ref="I129:Z129"/>
    <mergeCell ref="U137:Z137"/>
    <mergeCell ref="U138:Z138"/>
    <mergeCell ref="M137:P137"/>
    <mergeCell ref="Q137:T137"/>
    <mergeCell ref="Q135:T135"/>
    <mergeCell ref="I136:L136"/>
    <mergeCell ref="I137:L137"/>
    <mergeCell ref="Q134:T134"/>
    <mergeCell ref="M135:P135"/>
    <mergeCell ref="Q136:T136"/>
    <mergeCell ref="D137:H137"/>
    <mergeCell ref="D138:H138"/>
    <mergeCell ref="M136:P136"/>
    <mergeCell ref="W108:Y108"/>
    <mergeCell ref="P113:T113"/>
    <mergeCell ref="V113:Z113"/>
    <mergeCell ref="O112:Z112"/>
    <mergeCell ref="C118:H118"/>
    <mergeCell ref="P114:T114"/>
    <mergeCell ref="V114:Z114"/>
    <mergeCell ref="C108:I108"/>
    <mergeCell ref="C102:I102"/>
    <mergeCell ref="J102:Y102"/>
    <mergeCell ref="C103:I105"/>
    <mergeCell ref="J103:M103"/>
    <mergeCell ref="Q103:S103"/>
    <mergeCell ref="W103:Y103"/>
    <mergeCell ref="J104:M104"/>
    <mergeCell ref="Q104:S104"/>
    <mergeCell ref="W104:Y104"/>
    <mergeCell ref="J105:M105"/>
    <mergeCell ref="Q105:S105"/>
    <mergeCell ref="W105:Y105"/>
    <mergeCell ref="H64:M64"/>
    <mergeCell ref="K79:N80"/>
    <mergeCell ref="O79:R80"/>
    <mergeCell ref="S79:V80"/>
    <mergeCell ref="C95:I95"/>
    <mergeCell ref="J95:Y95"/>
    <mergeCell ref="X81:Z81"/>
    <mergeCell ref="L82:N82"/>
    <mergeCell ref="P82:R82"/>
    <mergeCell ref="T82:V82"/>
    <mergeCell ref="X82:Z82"/>
    <mergeCell ref="L84:N84"/>
    <mergeCell ref="P84:R84"/>
    <mergeCell ref="T84:V84"/>
    <mergeCell ref="L81:N81"/>
    <mergeCell ref="L83:N83"/>
    <mergeCell ref="P83:R83"/>
    <mergeCell ref="J94:M94"/>
    <mergeCell ref="C94:I94"/>
    <mergeCell ref="W79:Z79"/>
    <mergeCell ref="W80:Z80"/>
    <mergeCell ref="C93:I93"/>
    <mergeCell ref="C81:G81"/>
    <mergeCell ref="C79:J79"/>
    <mergeCell ref="C80:G80"/>
    <mergeCell ref="Q94:S94"/>
    <mergeCell ref="W94:Y94"/>
    <mergeCell ref="J93:Y93"/>
    <mergeCell ref="X83:Z83"/>
    <mergeCell ref="X84:Z84"/>
    <mergeCell ref="W63:X64"/>
    <mergeCell ref="X77:Z77"/>
    <mergeCell ref="T42:V42"/>
    <mergeCell ref="W42:Z42"/>
    <mergeCell ref="V36:Z36"/>
    <mergeCell ref="V37:Z37"/>
    <mergeCell ref="V38:Z38"/>
    <mergeCell ref="T43:V43"/>
    <mergeCell ref="W43:Z43"/>
    <mergeCell ref="V39:Z39"/>
    <mergeCell ref="T76:V76"/>
    <mergeCell ref="W71:X72"/>
    <mergeCell ref="Y71:Z72"/>
    <mergeCell ref="U67:V68"/>
    <mergeCell ref="W67:X68"/>
    <mergeCell ref="X76:Z76"/>
    <mergeCell ref="C75:M76"/>
    <mergeCell ref="O75:Z75"/>
    <mergeCell ref="S69:T70"/>
    <mergeCell ref="U69:V70"/>
    <mergeCell ref="W69:X70"/>
    <mergeCell ref="Y69:Z70"/>
    <mergeCell ref="Y67:Z68"/>
    <mergeCell ref="S67:T68"/>
    <mergeCell ref="C62:G62"/>
    <mergeCell ref="H62:M62"/>
    <mergeCell ref="S61:T62"/>
    <mergeCell ref="S71:T72"/>
    <mergeCell ref="U71:V72"/>
    <mergeCell ref="U61:V62"/>
    <mergeCell ref="W61:X62"/>
    <mergeCell ref="Y61:Z62"/>
    <mergeCell ref="O69:Q69"/>
    <mergeCell ref="O67:Q67"/>
    <mergeCell ref="C34:G34"/>
    <mergeCell ref="C41:M41"/>
    <mergeCell ref="K28:M28"/>
    <mergeCell ref="C42:G42"/>
    <mergeCell ref="I42:M42"/>
    <mergeCell ref="D35:G35"/>
    <mergeCell ref="D39:G39"/>
    <mergeCell ref="C43:G43"/>
    <mergeCell ref="I43:M43"/>
    <mergeCell ref="D38:G38"/>
    <mergeCell ref="D37:G37"/>
    <mergeCell ref="D36:G36"/>
    <mergeCell ref="O42:R42"/>
    <mergeCell ref="P27:R27"/>
    <mergeCell ref="G25:J25"/>
    <mergeCell ref="C28:F28"/>
    <mergeCell ref="G28:J28"/>
    <mergeCell ref="C29:F29"/>
    <mergeCell ref="G29:J29"/>
    <mergeCell ref="C26:F26"/>
    <mergeCell ref="G26:J26"/>
    <mergeCell ref="C25:F25"/>
    <mergeCell ref="J36:M36"/>
    <mergeCell ref="J37:M37"/>
    <mergeCell ref="J38:M38"/>
    <mergeCell ref="J39:M39"/>
    <mergeCell ref="I34:M34"/>
    <mergeCell ref="O34:S39"/>
    <mergeCell ref="K29:M29"/>
    <mergeCell ref="P28:R28"/>
    <mergeCell ref="P29:R29"/>
    <mergeCell ref="C3:Z4"/>
    <mergeCell ref="C15:F15"/>
    <mergeCell ref="G15:M15"/>
    <mergeCell ref="C21:F21"/>
    <mergeCell ref="G21:J21"/>
    <mergeCell ref="P21:R21"/>
    <mergeCell ref="P25:R25"/>
    <mergeCell ref="C19:F19"/>
    <mergeCell ref="G19:J19"/>
    <mergeCell ref="C20:F20"/>
    <mergeCell ref="G20:J20"/>
    <mergeCell ref="C12:F12"/>
    <mergeCell ref="O11:R11"/>
    <mergeCell ref="C27:F27"/>
    <mergeCell ref="G27:J27"/>
    <mergeCell ref="C23:F23"/>
    <mergeCell ref="G23:J23"/>
    <mergeCell ref="C18:M18"/>
    <mergeCell ref="C24:F24"/>
    <mergeCell ref="G24:J24"/>
    <mergeCell ref="S16:V16"/>
    <mergeCell ref="X16:Z16"/>
    <mergeCell ref="S15:V15"/>
    <mergeCell ref="X15:Z15"/>
    <mergeCell ref="O12:R12"/>
    <mergeCell ref="K24:M24"/>
    <mergeCell ref="K25:M25"/>
    <mergeCell ref="K26:M26"/>
    <mergeCell ref="K27:M27"/>
    <mergeCell ref="S22:V22"/>
    <mergeCell ref="S23:V23"/>
    <mergeCell ref="S24:V24"/>
    <mergeCell ref="C61:G61"/>
    <mergeCell ref="H61:M61"/>
    <mergeCell ref="S60:T60"/>
    <mergeCell ref="U60:V60"/>
    <mergeCell ref="W60:X60"/>
    <mergeCell ref="Y60:Z60"/>
    <mergeCell ref="P49:T49"/>
    <mergeCell ref="P50:T50"/>
    <mergeCell ref="P51:T51"/>
    <mergeCell ref="P52:T52"/>
    <mergeCell ref="O48:T48"/>
    <mergeCell ref="C52:G52"/>
    <mergeCell ref="I52:M52"/>
    <mergeCell ref="C51:G51"/>
    <mergeCell ref="I51:M51"/>
    <mergeCell ref="C60:G60"/>
    <mergeCell ref="O61:Q61"/>
    <mergeCell ref="U48:Z48"/>
    <mergeCell ref="U49:Z49"/>
    <mergeCell ref="U50:Z50"/>
    <mergeCell ref="U51:Z51"/>
    <mergeCell ref="U52:Z52"/>
    <mergeCell ref="C50:G50"/>
    <mergeCell ref="I50:M50"/>
    <mergeCell ref="C55:M55"/>
    <mergeCell ref="C57:Z57"/>
    <mergeCell ref="C54:M54"/>
    <mergeCell ref="O54:Z54"/>
    <mergeCell ref="O55:Z55"/>
    <mergeCell ref="O59:Z59"/>
    <mergeCell ref="C48:M48"/>
    <mergeCell ref="I60:M60"/>
    <mergeCell ref="S65:T66"/>
    <mergeCell ref="U65:V66"/>
    <mergeCell ref="W65:X66"/>
    <mergeCell ref="Y65:Z66"/>
    <mergeCell ref="C82:G82"/>
    <mergeCell ref="C83:G83"/>
    <mergeCell ref="C84:G84"/>
    <mergeCell ref="J91:M91"/>
    <mergeCell ref="J92:M92"/>
    <mergeCell ref="P81:R81"/>
    <mergeCell ref="C99:I101"/>
    <mergeCell ref="T88:Y88"/>
    <mergeCell ref="N88:S88"/>
    <mergeCell ref="N89:O89"/>
    <mergeCell ref="P89:S89"/>
    <mergeCell ref="T89:U89"/>
    <mergeCell ref="V89:Y89"/>
    <mergeCell ref="Q90:S90"/>
    <mergeCell ref="T98:U98"/>
    <mergeCell ref="W99:Y99"/>
    <mergeCell ref="J100:M100"/>
    <mergeCell ref="Q100:S100"/>
    <mergeCell ref="W100:Y100"/>
    <mergeCell ref="J101:M101"/>
    <mergeCell ref="Q101:S101"/>
    <mergeCell ref="W101:Y101"/>
    <mergeCell ref="C106:I106"/>
    <mergeCell ref="J106:Y106"/>
    <mergeCell ref="C107:I107"/>
    <mergeCell ref="I119:L119"/>
    <mergeCell ref="M119:P119"/>
    <mergeCell ref="Q119:T119"/>
    <mergeCell ref="I120:L120"/>
    <mergeCell ref="M120:P120"/>
    <mergeCell ref="Q120:T120"/>
    <mergeCell ref="C129:H129"/>
    <mergeCell ref="Q126:T126"/>
    <mergeCell ref="D120:H120"/>
    <mergeCell ref="D121:H121"/>
    <mergeCell ref="M121:P121"/>
    <mergeCell ref="Q124:T124"/>
    <mergeCell ref="U124:Z124"/>
    <mergeCell ref="D127:H127"/>
    <mergeCell ref="I127:L127"/>
    <mergeCell ref="M127:P127"/>
    <mergeCell ref="Q127:T127"/>
    <mergeCell ref="U119:Z119"/>
    <mergeCell ref="U118:Z118"/>
    <mergeCell ref="U120:Z120"/>
    <mergeCell ref="J108:M108"/>
    <mergeCell ref="Q108:S108"/>
    <mergeCell ref="P115:T115"/>
    <mergeCell ref="V115:Z115"/>
    <mergeCell ref="D124:H124"/>
    <mergeCell ref="I124:L124"/>
    <mergeCell ref="M124:P124"/>
    <mergeCell ref="V193:Z193"/>
    <mergeCell ref="H192:I192"/>
    <mergeCell ref="M192:O192"/>
    <mergeCell ref="S192:U192"/>
    <mergeCell ref="V192:Z192"/>
    <mergeCell ref="H193:I193"/>
    <mergeCell ref="D175:M175"/>
    <mergeCell ref="D176:M176"/>
    <mergeCell ref="D177:M177"/>
    <mergeCell ref="P171:Y171"/>
    <mergeCell ref="P172:Y172"/>
    <mergeCell ref="P173:Y173"/>
    <mergeCell ref="C171:M171"/>
    <mergeCell ref="L169:N169"/>
    <mergeCell ref="P169:R169"/>
    <mergeCell ref="T169:V169"/>
    <mergeCell ref="V189:Z189"/>
    <mergeCell ref="J185:K185"/>
    <mergeCell ref="L185:O185"/>
    <mergeCell ref="M188:O188"/>
    <mergeCell ref="S188:U188"/>
    <mergeCell ref="H187:I187"/>
    <mergeCell ref="V188:Z188"/>
    <mergeCell ref="D173:M173"/>
    <mergeCell ref="D174:M174"/>
    <mergeCell ref="M190:O190"/>
    <mergeCell ref="S190:U190"/>
    <mergeCell ref="D119:H119"/>
    <mergeCell ref="C168:Z168"/>
    <mergeCell ref="D169:F169"/>
    <mergeCell ref="H203:I203"/>
    <mergeCell ref="V203:Z203"/>
    <mergeCell ref="S198:U198"/>
    <mergeCell ref="V198:Z198"/>
    <mergeCell ref="V190:Z190"/>
    <mergeCell ref="H191:I191"/>
    <mergeCell ref="V191:Z191"/>
    <mergeCell ref="V196:Z196"/>
    <mergeCell ref="D195:G197"/>
    <mergeCell ref="H195:I195"/>
    <mergeCell ref="M195:O195"/>
    <mergeCell ref="S195:U195"/>
    <mergeCell ref="V195:Z195"/>
    <mergeCell ref="H197:I197"/>
    <mergeCell ref="V197:Z197"/>
    <mergeCell ref="D192:G194"/>
    <mergeCell ref="H196:I196"/>
    <mergeCell ref="M186:O186"/>
    <mergeCell ref="M189:O189"/>
    <mergeCell ref="S189:U189"/>
    <mergeCell ref="D189:G191"/>
    <mergeCell ref="D198:G200"/>
    <mergeCell ref="H200:I200"/>
    <mergeCell ref="V200:Z200"/>
    <mergeCell ref="H199:I199"/>
    <mergeCell ref="D186:G188"/>
    <mergeCell ref="H186:I186"/>
    <mergeCell ref="P176:Y176"/>
    <mergeCell ref="P177:Y177"/>
    <mergeCell ref="V199:Z199"/>
    <mergeCell ref="H198:I198"/>
    <mergeCell ref="M198:O198"/>
    <mergeCell ref="H190:I190"/>
    <mergeCell ref="S187:U187"/>
    <mergeCell ref="V187:Z187"/>
    <mergeCell ref="P184:U184"/>
    <mergeCell ref="S186:U186"/>
    <mergeCell ref="V186:Z186"/>
    <mergeCell ref="P185:Q185"/>
    <mergeCell ref="D207:G209"/>
    <mergeCell ref="H207:I207"/>
    <mergeCell ref="M207:O207"/>
    <mergeCell ref="S207:U207"/>
    <mergeCell ref="V207:Z207"/>
    <mergeCell ref="D204:G206"/>
    <mergeCell ref="H169:J169"/>
    <mergeCell ref="P174:Y174"/>
    <mergeCell ref="H206:I206"/>
    <mergeCell ref="V206:Z206"/>
    <mergeCell ref="C182:Y182"/>
    <mergeCell ref="X169:Z169"/>
    <mergeCell ref="D172:M172"/>
    <mergeCell ref="R185:U185"/>
    <mergeCell ref="V185:Z185"/>
    <mergeCell ref="C184:I185"/>
    <mergeCell ref="J184:O184"/>
    <mergeCell ref="P175:Y175"/>
    <mergeCell ref="H211:I211"/>
    <mergeCell ref="M211:O211"/>
    <mergeCell ref="S211:U211"/>
    <mergeCell ref="S212:U212"/>
    <mergeCell ref="M215:O215"/>
    <mergeCell ref="S215:U215"/>
    <mergeCell ref="H220:I220"/>
    <mergeCell ref="M220:O220"/>
    <mergeCell ref="S220:U220"/>
    <mergeCell ref="H194:I194"/>
    <mergeCell ref="C109:I109"/>
    <mergeCell ref="J109:Y109"/>
    <mergeCell ref="H205:I205"/>
    <mergeCell ref="M205:O205"/>
    <mergeCell ref="S205:U205"/>
    <mergeCell ref="V205:Z205"/>
    <mergeCell ref="H204:I204"/>
    <mergeCell ref="M204:O204"/>
    <mergeCell ref="C144:M144"/>
    <mergeCell ref="O144:Z144"/>
    <mergeCell ref="D201:G203"/>
    <mergeCell ref="H201:I201"/>
    <mergeCell ref="M201:O201"/>
    <mergeCell ref="S201:U201"/>
    <mergeCell ref="V201:Z201"/>
    <mergeCell ref="H188:I188"/>
    <mergeCell ref="M187:O187"/>
    <mergeCell ref="V194:Z194"/>
    <mergeCell ref="M193:O193"/>
    <mergeCell ref="S193:U193"/>
    <mergeCell ref="M199:O199"/>
    <mergeCell ref="S199:U199"/>
    <mergeCell ref="D219:G221"/>
    <mergeCell ref="H219:I219"/>
    <mergeCell ref="M219:O219"/>
    <mergeCell ref="S219:U219"/>
    <mergeCell ref="V219:Z219"/>
    <mergeCell ref="H218:I218"/>
    <mergeCell ref="V218:Z218"/>
    <mergeCell ref="D213:G215"/>
    <mergeCell ref="H213:I213"/>
    <mergeCell ref="M213:O213"/>
    <mergeCell ref="S213:U213"/>
    <mergeCell ref="V213:Z213"/>
    <mergeCell ref="M218:O218"/>
    <mergeCell ref="H217:I217"/>
    <mergeCell ref="M217:O217"/>
    <mergeCell ref="S217:U217"/>
    <mergeCell ref="V217:Z217"/>
    <mergeCell ref="D216:G218"/>
    <mergeCell ref="H221:I221"/>
    <mergeCell ref="V221:Z221"/>
    <mergeCell ref="S239:U239"/>
    <mergeCell ref="V220:Z220"/>
    <mergeCell ref="H212:I212"/>
    <mergeCell ref="M200:O200"/>
    <mergeCell ref="V211:Z211"/>
    <mergeCell ref="M212:O212"/>
    <mergeCell ref="H209:I209"/>
    <mergeCell ref="V209:Z209"/>
    <mergeCell ref="H208:I208"/>
    <mergeCell ref="M208:O208"/>
    <mergeCell ref="S208:U208"/>
    <mergeCell ref="V208:Z208"/>
    <mergeCell ref="H202:I202"/>
    <mergeCell ref="M202:O202"/>
    <mergeCell ref="S202:U202"/>
    <mergeCell ref="V202:Z202"/>
    <mergeCell ref="S204:U204"/>
    <mergeCell ref="V204:Z204"/>
    <mergeCell ref="M206:O206"/>
    <mergeCell ref="S206:U206"/>
    <mergeCell ref="H210:I210"/>
    <mergeCell ref="M210:O210"/>
    <mergeCell ref="S210:U210"/>
    <mergeCell ref="H216:I216"/>
    <mergeCell ref="M216:O216"/>
    <mergeCell ref="S216:U216"/>
    <mergeCell ref="V216:Z216"/>
    <mergeCell ref="H215:I215"/>
    <mergeCell ref="S218:U218"/>
    <mergeCell ref="M238:O238"/>
    <mergeCell ref="S238:U238"/>
    <mergeCell ref="V212:Z212"/>
    <mergeCell ref="M240:O240"/>
    <mergeCell ref="S240:U240"/>
    <mergeCell ref="V240:Z240"/>
    <mergeCell ref="H241:I241"/>
    <mergeCell ref="D230:G232"/>
    <mergeCell ref="H230:I230"/>
    <mergeCell ref="M230:O230"/>
    <mergeCell ref="S230:U230"/>
    <mergeCell ref="V230:Z230"/>
    <mergeCell ref="J229:K229"/>
    <mergeCell ref="L229:O229"/>
    <mergeCell ref="P229:Q229"/>
    <mergeCell ref="R229:U229"/>
    <mergeCell ref="V229:Z229"/>
    <mergeCell ref="H232:I232"/>
    <mergeCell ref="V232:Z232"/>
    <mergeCell ref="H231:I231"/>
    <mergeCell ref="M231:O231"/>
    <mergeCell ref="S231:U231"/>
    <mergeCell ref="V231:Z231"/>
    <mergeCell ref="V239:Z239"/>
    <mergeCell ref="H237:I237"/>
    <mergeCell ref="M237:O237"/>
    <mergeCell ref="S237:U237"/>
    <mergeCell ref="V237:Z237"/>
    <mergeCell ref="D236:G238"/>
    <mergeCell ref="H236:I236"/>
    <mergeCell ref="M236:O236"/>
    <mergeCell ref="H239:I239"/>
    <mergeCell ref="M232:O232"/>
    <mergeCell ref="S232:U232"/>
    <mergeCell ref="M239:O239"/>
    <mergeCell ref="C226:Z226"/>
    <mergeCell ref="M223:O223"/>
    <mergeCell ref="S223:U223"/>
    <mergeCell ref="V223:Z223"/>
    <mergeCell ref="V210:Z210"/>
    <mergeCell ref="D233:G235"/>
    <mergeCell ref="M241:O241"/>
    <mergeCell ref="S241:U241"/>
    <mergeCell ref="P228:U228"/>
    <mergeCell ref="H235:I235"/>
    <mergeCell ref="V235:Z235"/>
    <mergeCell ref="H234:I234"/>
    <mergeCell ref="M234:O234"/>
    <mergeCell ref="S234:U234"/>
    <mergeCell ref="V234:Z234"/>
    <mergeCell ref="H233:I233"/>
    <mergeCell ref="M233:O233"/>
    <mergeCell ref="S233:U233"/>
    <mergeCell ref="S236:U236"/>
    <mergeCell ref="V236:Z236"/>
    <mergeCell ref="H222:I222"/>
    <mergeCell ref="M222:O222"/>
    <mergeCell ref="S222:U222"/>
    <mergeCell ref="V222:Z222"/>
    <mergeCell ref="H224:I224"/>
    <mergeCell ref="V224:Z224"/>
    <mergeCell ref="H223:I223"/>
    <mergeCell ref="V241:Z241"/>
    <mergeCell ref="H238:I238"/>
    <mergeCell ref="V238:Z238"/>
    <mergeCell ref="D239:G241"/>
    <mergeCell ref="H240:I240"/>
    <mergeCell ref="D222:G224"/>
    <mergeCell ref="V215:Z215"/>
    <mergeCell ref="H214:I214"/>
    <mergeCell ref="M214:O214"/>
    <mergeCell ref="AD141:AO143"/>
    <mergeCell ref="AD144:AO146"/>
    <mergeCell ref="AD68:AO70"/>
    <mergeCell ref="AD71:AO73"/>
    <mergeCell ref="AD74:AO76"/>
    <mergeCell ref="AD77:AO79"/>
    <mergeCell ref="AD80:AO82"/>
    <mergeCell ref="AD83:AO85"/>
    <mergeCell ref="AD87:AO89"/>
    <mergeCell ref="AD90:AO92"/>
    <mergeCell ref="AD93:AO95"/>
    <mergeCell ref="AD96:AO98"/>
    <mergeCell ref="AD99:AO101"/>
    <mergeCell ref="AD102:AO104"/>
    <mergeCell ref="T77:V77"/>
    <mergeCell ref="M221:O221"/>
    <mergeCell ref="S221:U221"/>
    <mergeCell ref="M224:O224"/>
    <mergeCell ref="S224:U224"/>
    <mergeCell ref="AD117:AO119"/>
    <mergeCell ref="AD120:AO122"/>
    <mergeCell ref="AD213:AO215"/>
    <mergeCell ref="AD216:AO218"/>
    <mergeCell ref="AD219:AO221"/>
    <mergeCell ref="AD222:AO224"/>
    <mergeCell ref="V98:Y98"/>
    <mergeCell ref="H189:I189"/>
    <mergeCell ref="D210:G212"/>
    <mergeCell ref="M235:O235"/>
    <mergeCell ref="S235:U235"/>
    <mergeCell ref="J228:O228"/>
    <mergeCell ref="N97:S97"/>
    <mergeCell ref="T97:Y97"/>
    <mergeCell ref="N98:O98"/>
    <mergeCell ref="O63:Q63"/>
    <mergeCell ref="V233:Z233"/>
    <mergeCell ref="S214:U214"/>
    <mergeCell ref="V214:Z214"/>
    <mergeCell ref="S200:U200"/>
    <mergeCell ref="M203:O203"/>
    <mergeCell ref="S203:U203"/>
    <mergeCell ref="M209:O209"/>
    <mergeCell ref="S209:U209"/>
    <mergeCell ref="M196:O196"/>
    <mergeCell ref="S196:U196"/>
    <mergeCell ref="M191:O191"/>
    <mergeCell ref="S191:U191"/>
    <mergeCell ref="M194:O194"/>
    <mergeCell ref="S194:U194"/>
    <mergeCell ref="M197:O197"/>
    <mergeCell ref="S197:U197"/>
    <mergeCell ref="P76:R76"/>
    <mergeCell ref="J99:M99"/>
    <mergeCell ref="Q99:S99"/>
    <mergeCell ref="M138:P138"/>
    <mergeCell ref="Q138:T138"/>
    <mergeCell ref="Q91:S91"/>
    <mergeCell ref="Q92:S92"/>
    <mergeCell ref="W91:Y91"/>
    <mergeCell ref="W92:Y92"/>
    <mergeCell ref="S63:T64"/>
    <mergeCell ref="U63:V64"/>
    <mergeCell ref="C97:M97"/>
    <mergeCell ref="T81:V81"/>
    <mergeCell ref="P77:R77"/>
    <mergeCell ref="P98:S98"/>
    <mergeCell ref="AD2:AO4"/>
    <mergeCell ref="AD5:AO7"/>
    <mergeCell ref="AD8:AO10"/>
    <mergeCell ref="AD11:AO13"/>
    <mergeCell ref="AD14:AO16"/>
    <mergeCell ref="AD17:AO19"/>
    <mergeCell ref="AD20:AO22"/>
    <mergeCell ref="AD23:AO25"/>
    <mergeCell ref="AD26:AO28"/>
    <mergeCell ref="AD29:AO31"/>
    <mergeCell ref="AD32:AO34"/>
    <mergeCell ref="AD35:AO37"/>
    <mergeCell ref="AD38:AO40"/>
    <mergeCell ref="AD41:AO43"/>
    <mergeCell ref="AD44:AO46"/>
    <mergeCell ref="AD47:AO49"/>
    <mergeCell ref="AD50:AO52"/>
    <mergeCell ref="AD59:AO61"/>
    <mergeCell ref="C90:I92"/>
    <mergeCell ref="C88:L88"/>
    <mergeCell ref="C63:G63"/>
    <mergeCell ref="C64:G64"/>
    <mergeCell ref="Y63:Z64"/>
    <mergeCell ref="H63:M63"/>
    <mergeCell ref="O65:Q65"/>
    <mergeCell ref="O71:Q71"/>
    <mergeCell ref="AD225:AO227"/>
    <mergeCell ref="AD228:AO230"/>
    <mergeCell ref="AD231:AO233"/>
    <mergeCell ref="AD156:AO158"/>
    <mergeCell ref="AD159:AO161"/>
    <mergeCell ref="AD162:AO164"/>
    <mergeCell ref="AD165:AO167"/>
    <mergeCell ref="AD168:AO170"/>
    <mergeCell ref="AD171:AO173"/>
    <mergeCell ref="AD174:AO176"/>
    <mergeCell ref="AD177:AO179"/>
    <mergeCell ref="AD180:AO182"/>
    <mergeCell ref="AD183:AO185"/>
    <mergeCell ref="AD186:AO188"/>
    <mergeCell ref="AD189:AO191"/>
    <mergeCell ref="AD192:AO194"/>
    <mergeCell ref="AD195:AO197"/>
    <mergeCell ref="AD198:AO200"/>
    <mergeCell ref="AD201:AO203"/>
    <mergeCell ref="AD204:AO206"/>
    <mergeCell ref="AS40:AV40"/>
    <mergeCell ref="AW40:BC40"/>
    <mergeCell ref="BE40:BH40"/>
    <mergeCell ref="BI40:BL40"/>
    <mergeCell ref="BN40:BP40"/>
    <mergeCell ref="AS41:AV41"/>
    <mergeCell ref="AW41:BC41"/>
    <mergeCell ref="BE41:BH41"/>
    <mergeCell ref="BI41:BL41"/>
    <mergeCell ref="BN41:BP41"/>
    <mergeCell ref="AS43:BC43"/>
    <mergeCell ref="BE43:BP43"/>
    <mergeCell ref="AS44:AV44"/>
    <mergeCell ref="AD207:AO209"/>
    <mergeCell ref="AD210:AO212"/>
    <mergeCell ref="AD105:AO107"/>
    <mergeCell ref="AD108:AO110"/>
    <mergeCell ref="AD111:AO113"/>
    <mergeCell ref="AD114:AO116"/>
    <mergeCell ref="AD147:AO149"/>
    <mergeCell ref="AD150:AO152"/>
    <mergeCell ref="AD153:AO155"/>
    <mergeCell ref="AD53:AO55"/>
    <mergeCell ref="AD56:AO58"/>
    <mergeCell ref="AD62:AO64"/>
    <mergeCell ref="AD65:AO67"/>
    <mergeCell ref="AD123:AO125"/>
    <mergeCell ref="AD126:AO128"/>
    <mergeCell ref="AD129:AO131"/>
    <mergeCell ref="AD132:AO134"/>
    <mergeCell ref="AD135:AO137"/>
    <mergeCell ref="AD138:AO140"/>
    <mergeCell ref="AS31:BP31"/>
    <mergeCell ref="AS33:BP33"/>
    <mergeCell ref="AS35:AV35"/>
    <mergeCell ref="AW35:BC35"/>
    <mergeCell ref="BE35:BH35"/>
    <mergeCell ref="BI35:BP35"/>
    <mergeCell ref="AS36:AV36"/>
    <mergeCell ref="AW36:BC36"/>
    <mergeCell ref="BE36:BH36"/>
    <mergeCell ref="BI36:BP36"/>
    <mergeCell ref="AS37:AV37"/>
    <mergeCell ref="AW37:BC37"/>
    <mergeCell ref="BE37:BH37"/>
    <mergeCell ref="BI37:BP37"/>
    <mergeCell ref="AS39:AV39"/>
    <mergeCell ref="AW39:BC39"/>
    <mergeCell ref="BE39:BP39"/>
    <mergeCell ref="AW44:AZ44"/>
    <mergeCell ref="BA44:BC44"/>
    <mergeCell ref="BF44:BH44"/>
    <mergeCell ref="BI44:BL44"/>
    <mergeCell ref="BM44:BP44"/>
    <mergeCell ref="AS45:AV45"/>
    <mergeCell ref="AW45:AZ45"/>
    <mergeCell ref="BA45:BC45"/>
    <mergeCell ref="BF45:BH45"/>
    <mergeCell ref="BI45:BL45"/>
    <mergeCell ref="BM45:BP45"/>
    <mergeCell ref="AS46:AV46"/>
    <mergeCell ref="AW46:AZ46"/>
    <mergeCell ref="BA46:BC46"/>
    <mergeCell ref="BF46:BH46"/>
    <mergeCell ref="BI46:BL46"/>
    <mergeCell ref="BM46:BP46"/>
    <mergeCell ref="AS47:AV47"/>
    <mergeCell ref="AW47:AZ47"/>
    <mergeCell ref="BA47:BC47"/>
    <mergeCell ref="BF47:BH47"/>
    <mergeCell ref="BI47:BL47"/>
    <mergeCell ref="BM47:BP47"/>
    <mergeCell ref="AS48:AV48"/>
    <mergeCell ref="AW48:AZ48"/>
    <mergeCell ref="BA48:BC48"/>
    <mergeCell ref="BF48:BH48"/>
    <mergeCell ref="BI48:BL48"/>
    <mergeCell ref="BM48:BP48"/>
    <mergeCell ref="AS49:AV49"/>
    <mergeCell ref="AW49:AZ49"/>
    <mergeCell ref="BA49:BC49"/>
    <mergeCell ref="BF49:BH49"/>
    <mergeCell ref="BI49:BL49"/>
    <mergeCell ref="BM49:BP49"/>
    <mergeCell ref="AS50:AV50"/>
    <mergeCell ref="AW50:AZ50"/>
    <mergeCell ref="BA50:BC50"/>
    <mergeCell ref="BF50:BH50"/>
    <mergeCell ref="BI50:BL50"/>
    <mergeCell ref="BM50:BP50"/>
    <mergeCell ref="AS51:AV51"/>
    <mergeCell ref="AW51:AZ51"/>
    <mergeCell ref="BA51:BC51"/>
    <mergeCell ref="BF51:BH51"/>
    <mergeCell ref="BI51:BL51"/>
    <mergeCell ref="BM51:BP51"/>
    <mergeCell ref="AS52:AV52"/>
    <mergeCell ref="AW52:AZ52"/>
    <mergeCell ref="BA52:BC52"/>
    <mergeCell ref="BF52:BH52"/>
    <mergeCell ref="BI52:BL52"/>
    <mergeCell ref="BM52:BP52"/>
    <mergeCell ref="AS53:AV53"/>
    <mergeCell ref="AW53:AZ53"/>
    <mergeCell ref="BA53:BC53"/>
    <mergeCell ref="BF53:BH53"/>
    <mergeCell ref="BI53:BL53"/>
    <mergeCell ref="BM53:BP53"/>
    <mergeCell ref="AS54:AV54"/>
    <mergeCell ref="AW54:AZ54"/>
    <mergeCell ref="BA54:BC54"/>
    <mergeCell ref="BF54:BH54"/>
    <mergeCell ref="BI54:BL54"/>
    <mergeCell ref="BM54:BP54"/>
    <mergeCell ref="AS57:BP57"/>
    <mergeCell ref="AS59:AW59"/>
    <mergeCell ref="AY59:BC59"/>
    <mergeCell ref="BE59:BI64"/>
    <mergeCell ref="BK59:BP60"/>
    <mergeCell ref="AT60:AW60"/>
    <mergeCell ref="AZ60:BC60"/>
    <mergeCell ref="AT61:AW61"/>
    <mergeCell ref="AZ61:BC61"/>
    <mergeCell ref="BL61:BP61"/>
    <mergeCell ref="AT62:AW62"/>
    <mergeCell ref="AZ62:BC62"/>
    <mergeCell ref="BL62:BP62"/>
    <mergeCell ref="AT63:AW63"/>
    <mergeCell ref="AZ63:BC63"/>
    <mergeCell ref="BL63:BP63"/>
    <mergeCell ref="AT64:AW64"/>
    <mergeCell ref="AZ64:BC64"/>
    <mergeCell ref="BL64:BP64"/>
    <mergeCell ref="AS66:BC66"/>
    <mergeCell ref="BE66:BL66"/>
    <mergeCell ref="BM66:BP66"/>
    <mergeCell ref="AS67:AW67"/>
    <mergeCell ref="AY67:BC67"/>
    <mergeCell ref="BE67:BH67"/>
    <mergeCell ref="BJ67:BL67"/>
    <mergeCell ref="BM67:BP67"/>
    <mergeCell ref="AS68:AW68"/>
    <mergeCell ref="AY68:BC68"/>
    <mergeCell ref="BE68:BH68"/>
    <mergeCell ref="BJ68:BL68"/>
    <mergeCell ref="BM68:BP68"/>
    <mergeCell ref="AS73:BC73"/>
    <mergeCell ref="BE73:BJ73"/>
    <mergeCell ref="BK73:BP73"/>
    <mergeCell ref="BF74:BJ74"/>
    <mergeCell ref="BK74:BP74"/>
    <mergeCell ref="AS75:AW75"/>
    <mergeCell ref="AY75:BC75"/>
    <mergeCell ref="BF75:BJ75"/>
    <mergeCell ref="BK75:BP75"/>
    <mergeCell ref="AS76:AW76"/>
    <mergeCell ref="AY76:BC76"/>
    <mergeCell ref="BF76:BJ76"/>
    <mergeCell ref="BK76:BP76"/>
    <mergeCell ref="AS77:AW77"/>
    <mergeCell ref="AY77:BC77"/>
    <mergeCell ref="BF77:BJ77"/>
    <mergeCell ref="BK77:BP77"/>
    <mergeCell ref="AS79:BC79"/>
    <mergeCell ref="BE79:BP79"/>
    <mergeCell ref="AS80:BC80"/>
    <mergeCell ref="BE80:BP80"/>
    <mergeCell ref="AS82:BP82"/>
    <mergeCell ref="AS84:BC84"/>
    <mergeCell ref="BE84:BP84"/>
    <mergeCell ref="AS85:AW85"/>
    <mergeCell ref="AY85:BC85"/>
    <mergeCell ref="BI85:BJ85"/>
    <mergeCell ref="BK85:BL85"/>
    <mergeCell ref="BM85:BN85"/>
    <mergeCell ref="BO85:BP85"/>
    <mergeCell ref="AS86:AW86"/>
    <mergeCell ref="AX86:BC86"/>
    <mergeCell ref="BE86:BG86"/>
    <mergeCell ref="BI86:BJ87"/>
    <mergeCell ref="BK86:BL87"/>
    <mergeCell ref="BM86:BN87"/>
    <mergeCell ref="BO86:BP87"/>
    <mergeCell ref="AS87:AW87"/>
    <mergeCell ref="AX87:BC87"/>
    <mergeCell ref="AS88:AW88"/>
    <mergeCell ref="AX88:BC88"/>
    <mergeCell ref="BE88:BG88"/>
    <mergeCell ref="BI88:BJ89"/>
    <mergeCell ref="BK88:BL89"/>
    <mergeCell ref="BM88:BN89"/>
    <mergeCell ref="BO88:BP89"/>
    <mergeCell ref="AS89:AW89"/>
    <mergeCell ref="AX89:BC89"/>
    <mergeCell ref="BE90:BG90"/>
    <mergeCell ref="BI90:BJ91"/>
    <mergeCell ref="BK90:BL91"/>
    <mergeCell ref="BM90:BN91"/>
    <mergeCell ref="BO90:BP91"/>
    <mergeCell ref="BE92:BG92"/>
    <mergeCell ref="BI92:BJ93"/>
    <mergeCell ref="BK92:BL93"/>
    <mergeCell ref="BM92:BN93"/>
    <mergeCell ref="BO92:BP93"/>
    <mergeCell ref="BE94:BG94"/>
    <mergeCell ref="BI94:BJ95"/>
    <mergeCell ref="BK94:BL95"/>
    <mergeCell ref="BM94:BN95"/>
    <mergeCell ref="BO94:BP95"/>
    <mergeCell ref="BE96:BG96"/>
    <mergeCell ref="BI96:BJ97"/>
    <mergeCell ref="BK96:BL97"/>
    <mergeCell ref="BM96:BN97"/>
    <mergeCell ref="BO96:BP97"/>
    <mergeCell ref="AS100:BC101"/>
    <mergeCell ref="BE100:BP100"/>
    <mergeCell ref="BF101:BH101"/>
    <mergeCell ref="BJ101:BL101"/>
    <mergeCell ref="BN101:BP101"/>
    <mergeCell ref="BF102:BH102"/>
    <mergeCell ref="BJ102:BL102"/>
    <mergeCell ref="BN102:BP102"/>
    <mergeCell ref="AS104:AZ104"/>
    <mergeCell ref="BA104:BD105"/>
    <mergeCell ref="BE104:BH105"/>
    <mergeCell ref="BI104:BL105"/>
    <mergeCell ref="BM104:BP104"/>
    <mergeCell ref="AS105:AW105"/>
    <mergeCell ref="AX105:AY105"/>
    <mergeCell ref="BM105:BP105"/>
    <mergeCell ref="AS106:AW106"/>
    <mergeCell ref="BB106:BD106"/>
    <mergeCell ref="BF106:BH106"/>
    <mergeCell ref="BJ106:BL106"/>
    <mergeCell ref="BN106:BP106"/>
    <mergeCell ref="AS107:AW107"/>
    <mergeCell ref="BB107:BD107"/>
    <mergeCell ref="BF107:BH107"/>
    <mergeCell ref="BJ107:BL107"/>
    <mergeCell ref="BN107:BP107"/>
    <mergeCell ref="AS108:AW108"/>
    <mergeCell ref="BB108:BD108"/>
    <mergeCell ref="BF108:BH108"/>
    <mergeCell ref="BJ108:BL108"/>
    <mergeCell ref="BN108:BP108"/>
    <mergeCell ref="AS109:AW109"/>
    <mergeCell ref="BB109:BD109"/>
    <mergeCell ref="BF109:BH109"/>
    <mergeCell ref="BJ109:BL109"/>
    <mergeCell ref="BN109:BP109"/>
    <mergeCell ref="AS110:AW110"/>
    <mergeCell ref="AS113:BB113"/>
    <mergeCell ref="BD113:BI113"/>
    <mergeCell ref="BJ113:BO113"/>
    <mergeCell ref="BD114:BE114"/>
    <mergeCell ref="BF114:BI114"/>
    <mergeCell ref="BJ114:BK114"/>
    <mergeCell ref="BL114:BO114"/>
    <mergeCell ref="AS111:AU111"/>
    <mergeCell ref="AW111:AZ111"/>
    <mergeCell ref="AS115:AY117"/>
    <mergeCell ref="AZ115:BC115"/>
    <mergeCell ref="BG115:BI115"/>
    <mergeCell ref="BM115:BO115"/>
    <mergeCell ref="AZ116:BC116"/>
    <mergeCell ref="BG116:BI116"/>
    <mergeCell ref="BM116:BO116"/>
    <mergeCell ref="AZ117:BC117"/>
    <mergeCell ref="BG117:BI117"/>
    <mergeCell ref="BM117:BO117"/>
    <mergeCell ref="AS118:AY118"/>
    <mergeCell ref="AZ118:BO118"/>
    <mergeCell ref="AS119:AY119"/>
    <mergeCell ref="AZ119:BC119"/>
    <mergeCell ref="BG119:BI119"/>
    <mergeCell ref="BM119:BO119"/>
    <mergeCell ref="AS120:AY120"/>
    <mergeCell ref="AZ120:BO120"/>
    <mergeCell ref="AS122:BC122"/>
    <mergeCell ref="BD122:BI122"/>
    <mergeCell ref="BJ122:BO122"/>
    <mergeCell ref="BD123:BE123"/>
    <mergeCell ref="BF123:BI123"/>
    <mergeCell ref="BJ123:BK123"/>
    <mergeCell ref="BL123:BO123"/>
    <mergeCell ref="AS124:AY126"/>
    <mergeCell ref="AZ124:BC124"/>
    <mergeCell ref="BG124:BI124"/>
    <mergeCell ref="BM124:BO124"/>
    <mergeCell ref="AZ125:BC125"/>
    <mergeCell ref="BG125:BI125"/>
    <mergeCell ref="BM125:BO125"/>
    <mergeCell ref="AZ126:BC126"/>
    <mergeCell ref="BG126:BI126"/>
    <mergeCell ref="BM126:BO126"/>
    <mergeCell ref="AS127:AY127"/>
    <mergeCell ref="AZ127:BO127"/>
    <mergeCell ref="AS128:AY130"/>
    <mergeCell ref="AZ128:BC128"/>
    <mergeCell ref="BG128:BI128"/>
    <mergeCell ref="BM128:BO128"/>
    <mergeCell ref="AZ129:BC129"/>
    <mergeCell ref="BG129:BI129"/>
    <mergeCell ref="BM129:BO129"/>
    <mergeCell ref="AZ130:BC130"/>
    <mergeCell ref="BG130:BI130"/>
    <mergeCell ref="BM130:BO130"/>
    <mergeCell ref="AS131:AY131"/>
    <mergeCell ref="AZ131:BO131"/>
    <mergeCell ref="AS132:AY132"/>
    <mergeCell ref="AZ132:BO132"/>
    <mergeCell ref="AS133:AY133"/>
    <mergeCell ref="AZ133:BC133"/>
    <mergeCell ref="BG133:BI133"/>
    <mergeCell ref="BM133:BO133"/>
    <mergeCell ref="AS134:AY134"/>
    <mergeCell ref="AZ134:BO134"/>
    <mergeCell ref="BE137:BP137"/>
    <mergeCell ref="BF138:BJ138"/>
    <mergeCell ref="BL138:BP138"/>
    <mergeCell ref="AS139:BB139"/>
    <mergeCell ref="BF139:BJ139"/>
    <mergeCell ref="BL139:BP139"/>
    <mergeCell ref="BF140:BJ140"/>
    <mergeCell ref="BL140:BP140"/>
    <mergeCell ref="AS141:BB141"/>
    <mergeCell ref="AS143:AX143"/>
    <mergeCell ref="AY143:BB143"/>
    <mergeCell ref="BC143:BF143"/>
    <mergeCell ref="BG143:BJ143"/>
    <mergeCell ref="BK143:BP143"/>
    <mergeCell ref="AT144:AX144"/>
    <mergeCell ref="AY144:BB144"/>
    <mergeCell ref="BC144:BF144"/>
    <mergeCell ref="BG144:BJ144"/>
    <mergeCell ref="BK144:BP144"/>
    <mergeCell ref="AT145:AX145"/>
    <mergeCell ref="AY145:BB145"/>
    <mergeCell ref="BC145:BF145"/>
    <mergeCell ref="BG145:BJ145"/>
    <mergeCell ref="BK145:BP145"/>
    <mergeCell ref="AT146:AX146"/>
    <mergeCell ref="AY146:BB146"/>
    <mergeCell ref="BC146:BF146"/>
    <mergeCell ref="BG146:BJ146"/>
    <mergeCell ref="BK146:BP146"/>
    <mergeCell ref="AT147:AX147"/>
    <mergeCell ref="AY147:BB147"/>
    <mergeCell ref="BC147:BF147"/>
    <mergeCell ref="BG147:BJ147"/>
    <mergeCell ref="BK147:BP147"/>
    <mergeCell ref="AT148:AX148"/>
    <mergeCell ref="AY148:BB148"/>
    <mergeCell ref="BC148:BF148"/>
    <mergeCell ref="BG148:BJ148"/>
    <mergeCell ref="BK148:BP148"/>
    <mergeCell ref="AT149:AX149"/>
    <mergeCell ref="AY149:BB149"/>
    <mergeCell ref="BC149:BF149"/>
    <mergeCell ref="BG149:BJ149"/>
    <mergeCell ref="BK149:BP149"/>
    <mergeCell ref="AT150:AX150"/>
    <mergeCell ref="AY150:BB150"/>
    <mergeCell ref="BC150:BF150"/>
    <mergeCell ref="BG150:BJ150"/>
    <mergeCell ref="BK150:BP150"/>
    <mergeCell ref="AT151:AX151"/>
    <mergeCell ref="AY151:BB151"/>
    <mergeCell ref="BC151:BF151"/>
    <mergeCell ref="BG151:BJ151"/>
    <mergeCell ref="BK151:BP151"/>
    <mergeCell ref="AT152:AX152"/>
    <mergeCell ref="AY152:BB152"/>
    <mergeCell ref="BC152:BF152"/>
    <mergeCell ref="BG152:BJ152"/>
    <mergeCell ref="BK152:BP152"/>
    <mergeCell ref="AT153:AX153"/>
    <mergeCell ref="AY153:BB153"/>
    <mergeCell ref="BC153:BF153"/>
    <mergeCell ref="BG153:BJ153"/>
    <mergeCell ref="BK153:BP153"/>
    <mergeCell ref="AS154:AX154"/>
    <mergeCell ref="AY154:BP154"/>
    <mergeCell ref="AS156:BB156"/>
    <mergeCell ref="AS158:AX158"/>
    <mergeCell ref="AY158:BB158"/>
    <mergeCell ref="BC158:BF158"/>
    <mergeCell ref="BG158:BJ158"/>
    <mergeCell ref="BK158:BP158"/>
    <mergeCell ref="AT159:AX159"/>
    <mergeCell ref="AY159:BB159"/>
    <mergeCell ref="BC159:BF159"/>
    <mergeCell ref="BG159:BJ159"/>
    <mergeCell ref="BK159:BP159"/>
    <mergeCell ref="AT160:AX160"/>
    <mergeCell ref="AY160:BB160"/>
    <mergeCell ref="BC160:BF160"/>
    <mergeCell ref="BG160:BJ160"/>
    <mergeCell ref="BK160:BP160"/>
    <mergeCell ref="AT161:AX161"/>
    <mergeCell ref="AY161:BB161"/>
    <mergeCell ref="BC161:BF161"/>
    <mergeCell ref="BG161:BJ161"/>
    <mergeCell ref="BK161:BP161"/>
    <mergeCell ref="AT162:AX162"/>
    <mergeCell ref="AY162:BB162"/>
    <mergeCell ref="BC162:BF162"/>
    <mergeCell ref="BG162:BJ162"/>
    <mergeCell ref="BK162:BP162"/>
    <mergeCell ref="AT163:AX163"/>
    <mergeCell ref="AY163:BB163"/>
    <mergeCell ref="BC163:BF163"/>
    <mergeCell ref="BG163:BJ163"/>
    <mergeCell ref="BK163:BP163"/>
    <mergeCell ref="AS164:AX164"/>
    <mergeCell ref="AY164:BP164"/>
    <mergeCell ref="AS169:BC169"/>
    <mergeCell ref="BE169:BP169"/>
    <mergeCell ref="AS170:AZ171"/>
    <mergeCell ref="BB170:BC170"/>
    <mergeCell ref="BF170:BG170"/>
    <mergeCell ref="BH170:BP172"/>
    <mergeCell ref="BF171:BG171"/>
    <mergeCell ref="AS172:AZ173"/>
    <mergeCell ref="BB172:BC172"/>
    <mergeCell ref="BF172:BG172"/>
    <mergeCell ref="AS174:AZ175"/>
    <mergeCell ref="BB174:BC174"/>
    <mergeCell ref="AS176:AZ177"/>
    <mergeCell ref="BB176:BC176"/>
    <mergeCell ref="AS179:BP179"/>
    <mergeCell ref="AS181:BC182"/>
    <mergeCell ref="BE181:BP181"/>
    <mergeCell ref="BF182:BJ182"/>
    <mergeCell ref="BL182:BP182"/>
    <mergeCell ref="AS183:AY183"/>
    <mergeCell ref="BA183:BC183"/>
    <mergeCell ref="BF183:BJ183"/>
    <mergeCell ref="BL183:BP183"/>
    <mergeCell ref="AS184:AY184"/>
    <mergeCell ref="BA184:BC184"/>
    <mergeCell ref="BF184:BJ184"/>
    <mergeCell ref="BL184:BP184"/>
    <mergeCell ref="AS185:AY185"/>
    <mergeCell ref="BA185:BC185"/>
    <mergeCell ref="AS186:AY186"/>
    <mergeCell ref="BA186:BC186"/>
    <mergeCell ref="AS187:AY187"/>
    <mergeCell ref="BA187:BC187"/>
    <mergeCell ref="AS188:AY188"/>
    <mergeCell ref="BA188:BC188"/>
    <mergeCell ref="AS189:AY189"/>
    <mergeCell ref="BA189:BC189"/>
    <mergeCell ref="AS191:BP191"/>
    <mergeCell ref="AS193:BP193"/>
    <mergeCell ref="AT194:AV194"/>
    <mergeCell ref="AX194:AZ194"/>
    <mergeCell ref="BB194:BD194"/>
    <mergeCell ref="BF194:BH194"/>
    <mergeCell ref="BJ194:BL194"/>
    <mergeCell ref="BN194:BP194"/>
    <mergeCell ref="AS196:BC196"/>
    <mergeCell ref="BF196:BO196"/>
    <mergeCell ref="AT197:BC197"/>
    <mergeCell ref="BF197:BO197"/>
    <mergeCell ref="AT198:BC198"/>
    <mergeCell ref="BF198:BO198"/>
    <mergeCell ref="AT199:BC199"/>
    <mergeCell ref="BF199:BO199"/>
    <mergeCell ref="AT200:BC200"/>
    <mergeCell ref="BF200:BO200"/>
    <mergeCell ref="AT201:BC201"/>
    <mergeCell ref="BF201:BO201"/>
    <mergeCell ref="AT202:BC202"/>
    <mergeCell ref="BF202:BO202"/>
    <mergeCell ref="AS207:BO207"/>
    <mergeCell ref="AS209:AY210"/>
    <mergeCell ref="AZ209:BE209"/>
    <mergeCell ref="BF209:BK209"/>
    <mergeCell ref="AZ210:BA210"/>
    <mergeCell ref="BB210:BE210"/>
    <mergeCell ref="BF210:BG210"/>
    <mergeCell ref="BH210:BK210"/>
    <mergeCell ref="BL210:BP210"/>
    <mergeCell ref="AT211:AW213"/>
    <mergeCell ref="AX211:AY211"/>
    <mergeCell ref="BC211:BE211"/>
    <mergeCell ref="BI211:BK211"/>
    <mergeCell ref="BL211:BP211"/>
    <mergeCell ref="AX212:AY212"/>
    <mergeCell ref="BC212:BE212"/>
    <mergeCell ref="BI212:BK212"/>
    <mergeCell ref="BL212:BP212"/>
    <mergeCell ref="AX213:AY213"/>
    <mergeCell ref="BC213:BE213"/>
    <mergeCell ref="BI213:BK213"/>
    <mergeCell ref="BL213:BP213"/>
    <mergeCell ref="AT214:AW216"/>
    <mergeCell ref="AX214:AY214"/>
    <mergeCell ref="BC214:BE214"/>
    <mergeCell ref="BI214:BK214"/>
    <mergeCell ref="BL214:BP214"/>
    <mergeCell ref="AX215:AY215"/>
    <mergeCell ref="BC215:BE215"/>
    <mergeCell ref="BI215:BK215"/>
    <mergeCell ref="BL215:BP215"/>
    <mergeCell ref="AX216:AY216"/>
    <mergeCell ref="BC216:BE216"/>
    <mergeCell ref="BI216:BK216"/>
    <mergeCell ref="BL216:BP216"/>
    <mergeCell ref="AT217:AW219"/>
    <mergeCell ref="AX217:AY217"/>
    <mergeCell ref="BC217:BE217"/>
    <mergeCell ref="BI217:BK217"/>
    <mergeCell ref="BL217:BP217"/>
    <mergeCell ref="AX218:AY218"/>
    <mergeCell ref="BC218:BE218"/>
    <mergeCell ref="BI218:BK218"/>
    <mergeCell ref="BL218:BP218"/>
    <mergeCell ref="AX219:AY219"/>
    <mergeCell ref="BC219:BE219"/>
    <mergeCell ref="BI219:BK219"/>
    <mergeCell ref="BL219:BP219"/>
    <mergeCell ref="AT220:AW222"/>
    <mergeCell ref="AX220:AY220"/>
    <mergeCell ref="BC220:BE220"/>
    <mergeCell ref="BI220:BK220"/>
    <mergeCell ref="BL220:BP220"/>
    <mergeCell ref="AX221:AY221"/>
    <mergeCell ref="BC221:BE221"/>
    <mergeCell ref="BI221:BK221"/>
    <mergeCell ref="BL221:BP221"/>
    <mergeCell ref="AX222:AY222"/>
    <mergeCell ref="BC222:BE222"/>
    <mergeCell ref="BI222:BK222"/>
    <mergeCell ref="BL222:BP222"/>
    <mergeCell ref="AT223:AW225"/>
    <mergeCell ref="AX223:AY223"/>
    <mergeCell ref="BC223:BE223"/>
    <mergeCell ref="BI223:BK223"/>
    <mergeCell ref="BL223:BP223"/>
    <mergeCell ref="AX224:AY224"/>
    <mergeCell ref="BC224:BE224"/>
    <mergeCell ref="BI224:BK224"/>
    <mergeCell ref="BL224:BP224"/>
    <mergeCell ref="AX225:AY225"/>
    <mergeCell ref="BC225:BE225"/>
    <mergeCell ref="BI225:BK225"/>
    <mergeCell ref="BL225:BP225"/>
    <mergeCell ref="AT226:AW228"/>
    <mergeCell ref="AX226:AY226"/>
    <mergeCell ref="BC226:BE226"/>
    <mergeCell ref="BI226:BK226"/>
    <mergeCell ref="BL226:BP226"/>
    <mergeCell ref="AX227:AY227"/>
    <mergeCell ref="BC227:BE227"/>
    <mergeCell ref="BI227:BK227"/>
    <mergeCell ref="BL227:BP227"/>
    <mergeCell ref="AX228:AY228"/>
    <mergeCell ref="BC228:BE228"/>
    <mergeCell ref="BI228:BK228"/>
    <mergeCell ref="BL228:BP228"/>
    <mergeCell ref="AT229:AW231"/>
    <mergeCell ref="AX229:AY229"/>
    <mergeCell ref="BC229:BE229"/>
    <mergeCell ref="BI229:BK229"/>
    <mergeCell ref="BL229:BP229"/>
    <mergeCell ref="AX230:AY230"/>
    <mergeCell ref="BC230:BE230"/>
    <mergeCell ref="BI230:BK230"/>
    <mergeCell ref="BL230:BP230"/>
    <mergeCell ref="AX231:AY231"/>
    <mergeCell ref="BC231:BE231"/>
    <mergeCell ref="BI231:BK231"/>
    <mergeCell ref="BL231:BP231"/>
    <mergeCell ref="AT232:AW234"/>
    <mergeCell ref="AX232:AY232"/>
    <mergeCell ref="BC232:BE232"/>
    <mergeCell ref="BI232:BK232"/>
    <mergeCell ref="BL232:BP232"/>
    <mergeCell ref="AX233:AY233"/>
    <mergeCell ref="BC233:BE233"/>
    <mergeCell ref="BI233:BK233"/>
    <mergeCell ref="BL233:BP233"/>
    <mergeCell ref="AX234:AY234"/>
    <mergeCell ref="BC234:BE234"/>
    <mergeCell ref="BI234:BK234"/>
    <mergeCell ref="BL234:BP234"/>
    <mergeCell ref="AT235:AW237"/>
    <mergeCell ref="AX235:AY235"/>
    <mergeCell ref="BC235:BE235"/>
    <mergeCell ref="BI235:BK235"/>
    <mergeCell ref="BL235:BP235"/>
    <mergeCell ref="AX236:AY236"/>
    <mergeCell ref="BC236:BE236"/>
    <mergeCell ref="BI236:BK236"/>
    <mergeCell ref="BL236:BP236"/>
    <mergeCell ref="AX237:AY237"/>
    <mergeCell ref="BC237:BE237"/>
    <mergeCell ref="BI237:BK237"/>
    <mergeCell ref="BL237:BP237"/>
    <mergeCell ref="AT238:AW240"/>
    <mergeCell ref="AX238:AY238"/>
    <mergeCell ref="BC238:BE238"/>
    <mergeCell ref="BI238:BK238"/>
    <mergeCell ref="BL238:BP238"/>
    <mergeCell ref="AX239:AY239"/>
    <mergeCell ref="BC239:BE239"/>
    <mergeCell ref="BI239:BK239"/>
    <mergeCell ref="BL239:BP239"/>
    <mergeCell ref="AX240:AY240"/>
    <mergeCell ref="BC240:BE240"/>
    <mergeCell ref="BI240:BK240"/>
    <mergeCell ref="BL240:BP240"/>
    <mergeCell ref="AT241:AW243"/>
    <mergeCell ref="AX241:AY241"/>
    <mergeCell ref="BC241:BE241"/>
    <mergeCell ref="BI241:BK241"/>
    <mergeCell ref="BL241:BP241"/>
    <mergeCell ref="AX242:AY242"/>
    <mergeCell ref="BC242:BE242"/>
    <mergeCell ref="BI242:BK242"/>
    <mergeCell ref="BL242:BP242"/>
    <mergeCell ref="AX243:AY243"/>
    <mergeCell ref="BC243:BE243"/>
    <mergeCell ref="BI243:BK243"/>
    <mergeCell ref="BL243:BP243"/>
    <mergeCell ref="AT244:AW246"/>
    <mergeCell ref="AX244:AY244"/>
    <mergeCell ref="BC244:BE244"/>
    <mergeCell ref="BI244:BK244"/>
    <mergeCell ref="BL244:BP244"/>
    <mergeCell ref="AX245:AY245"/>
    <mergeCell ref="BC245:BE245"/>
    <mergeCell ref="BI245:BK245"/>
    <mergeCell ref="BL245:BP245"/>
    <mergeCell ref="AX246:AY246"/>
    <mergeCell ref="BC246:BE246"/>
    <mergeCell ref="BI246:BK246"/>
    <mergeCell ref="BL246:BP246"/>
    <mergeCell ref="AT247:AW249"/>
    <mergeCell ref="AX247:AY247"/>
    <mergeCell ref="BC247:BE247"/>
    <mergeCell ref="BI247:BK247"/>
    <mergeCell ref="BL247:BP247"/>
    <mergeCell ref="AX248:AY248"/>
    <mergeCell ref="BC248:BE248"/>
    <mergeCell ref="BI248:BK248"/>
    <mergeCell ref="BL248:BP248"/>
    <mergeCell ref="AX249:AY249"/>
    <mergeCell ref="BC249:BE249"/>
    <mergeCell ref="BI249:BK249"/>
    <mergeCell ref="BL249:BP249"/>
    <mergeCell ref="AS251:BP251"/>
    <mergeCell ref="AZ253:BE253"/>
    <mergeCell ref="BF253:BK253"/>
    <mergeCell ref="AZ254:BA254"/>
    <mergeCell ref="BB254:BE254"/>
    <mergeCell ref="BF254:BG254"/>
    <mergeCell ref="BH254:BK254"/>
    <mergeCell ref="BL254:BP254"/>
    <mergeCell ref="AT255:AW257"/>
    <mergeCell ref="AX255:AY255"/>
    <mergeCell ref="BC255:BE255"/>
    <mergeCell ref="BI255:BK255"/>
    <mergeCell ref="BL255:BP255"/>
    <mergeCell ref="AX256:AY256"/>
    <mergeCell ref="BC256:BE256"/>
    <mergeCell ref="BI256:BK256"/>
    <mergeCell ref="BL256:BP256"/>
    <mergeCell ref="AX257:AY257"/>
    <mergeCell ref="BC257:BE257"/>
    <mergeCell ref="BI257:BK257"/>
    <mergeCell ref="BL257:BP257"/>
    <mergeCell ref="AT258:AW260"/>
    <mergeCell ref="AX258:AY258"/>
    <mergeCell ref="BC258:BE258"/>
    <mergeCell ref="BI258:BK258"/>
    <mergeCell ref="BL258:BP258"/>
    <mergeCell ref="AX259:AY259"/>
    <mergeCell ref="AX260:AY260"/>
    <mergeCell ref="BC260:BE260"/>
    <mergeCell ref="BI260:BK260"/>
    <mergeCell ref="BL260:BP260"/>
    <mergeCell ref="AT261:AW263"/>
    <mergeCell ref="AX261:AY261"/>
    <mergeCell ref="BC261:BE261"/>
    <mergeCell ref="BI261:BK261"/>
    <mergeCell ref="BL261:BP261"/>
    <mergeCell ref="AX262:AY262"/>
    <mergeCell ref="BC262:BE262"/>
    <mergeCell ref="BI262:BK262"/>
    <mergeCell ref="BL262:BP262"/>
    <mergeCell ref="AX263:AY263"/>
    <mergeCell ref="BC263:BE263"/>
    <mergeCell ref="BI263:BK263"/>
    <mergeCell ref="BL263:BP263"/>
    <mergeCell ref="BC259:BE259"/>
    <mergeCell ref="BI259:BK259"/>
    <mergeCell ref="BL259:BP259"/>
    <mergeCell ref="AT264:AW266"/>
    <mergeCell ref="AX264:AY264"/>
    <mergeCell ref="BC264:BE264"/>
    <mergeCell ref="BI264:BK264"/>
    <mergeCell ref="BL264:BP264"/>
    <mergeCell ref="AX265:AY265"/>
    <mergeCell ref="BC265:BE265"/>
    <mergeCell ref="BI265:BK265"/>
    <mergeCell ref="BL265:BP265"/>
    <mergeCell ref="AX266:AY266"/>
    <mergeCell ref="BC266:BE266"/>
    <mergeCell ref="BI266:BK266"/>
    <mergeCell ref="BL266:BP266"/>
    <mergeCell ref="BF8:BJ8"/>
    <mergeCell ref="BL8:BP8"/>
    <mergeCell ref="AS8:AW8"/>
    <mergeCell ref="AX8:BD8"/>
    <mergeCell ref="BF9:BJ9"/>
    <mergeCell ref="BL9:BP9"/>
    <mergeCell ref="AS9:AW9"/>
    <mergeCell ref="AX9:AZ9"/>
    <mergeCell ref="BF10:BJ10"/>
    <mergeCell ref="BL10:BP10"/>
    <mergeCell ref="BF6:BJ6"/>
    <mergeCell ref="AT12:AY12"/>
    <mergeCell ref="BA12:BC12"/>
    <mergeCell ref="AT13:AY13"/>
    <mergeCell ref="BA13:BC13"/>
    <mergeCell ref="BF12:BJ12"/>
    <mergeCell ref="BL12:BP12"/>
    <mergeCell ref="AS3:BF4"/>
    <mergeCell ref="BG3:BP4"/>
    <mergeCell ref="AS28:BJ29"/>
    <mergeCell ref="BK28:BP29"/>
    <mergeCell ref="AS19:AY19"/>
    <mergeCell ref="BA19:BC19"/>
    <mergeCell ref="AT23:AY23"/>
    <mergeCell ref="BA23:BC23"/>
    <mergeCell ref="AS11:BC11"/>
    <mergeCell ref="BB9:BD9"/>
    <mergeCell ref="BF11:BJ11"/>
    <mergeCell ref="BL11:BP11"/>
    <mergeCell ref="AS15:BD15"/>
    <mergeCell ref="AS21:BD21"/>
    <mergeCell ref="AS16:AY16"/>
    <mergeCell ref="BA16:BC16"/>
    <mergeCell ref="AT24:AY24"/>
    <mergeCell ref="BA24:BC24"/>
    <mergeCell ref="AS17:AY17"/>
    <mergeCell ref="BA17:BC17"/>
    <mergeCell ref="AT25:AY25"/>
    <mergeCell ref="BA25:BC25"/>
    <mergeCell ref="AS18:AY18"/>
    <mergeCell ref="BA18:BC18"/>
    <mergeCell ref="AT22:AY22"/>
    <mergeCell ref="BA22:BC22"/>
    <mergeCell ref="AS6:AW6"/>
    <mergeCell ref="AX6:BD6"/>
    <mergeCell ref="BF7:BJ7"/>
    <mergeCell ref="BL6:BP6"/>
    <mergeCell ref="AS7:AW7"/>
    <mergeCell ref="AX7:BD7"/>
  </mergeCells>
  <conditionalFormatting sqref="H61">
    <cfRule type="cellIs" dxfId="1260" priority="4071" operator="equal">
      <formula>"Tark"</formula>
    </cfRule>
  </conditionalFormatting>
  <conditionalFormatting sqref="H61">
    <cfRule type="containsText" dxfId="1259" priority="4070" operator="containsText" text="Ehkä">
      <formula>NOT(ISERROR(SEARCH("Ehkä",H61)))</formula>
    </cfRule>
  </conditionalFormatting>
  <conditionalFormatting sqref="H62">
    <cfRule type="cellIs" dxfId="1258" priority="4068" operator="equal">
      <formula>"Tark"</formula>
    </cfRule>
  </conditionalFormatting>
  <conditionalFormatting sqref="H62">
    <cfRule type="containsText" dxfId="1257" priority="4067" operator="containsText" text="Ehkä">
      <formula>NOT(ISERROR(SEARCH("Ehkä",H62)))</formula>
    </cfRule>
  </conditionalFormatting>
  <conditionalFormatting sqref="H63">
    <cfRule type="cellIs" dxfId="1256" priority="4066" operator="equal">
      <formula>"Tark"</formula>
    </cfRule>
  </conditionalFormatting>
  <conditionalFormatting sqref="H63">
    <cfRule type="containsText" dxfId="1255" priority="4065" operator="containsText" text="Ehkä">
      <formula>NOT(ISERROR(SEARCH("Ehkä",H63)))</formula>
    </cfRule>
  </conditionalFormatting>
  <conditionalFormatting sqref="H63">
    <cfRule type="colorScale" priority="4064">
      <colorScale>
        <cfvo type="num" val="#REF!"/>
        <cfvo type="max"/>
        <color rgb="FFFF7128"/>
        <color rgb="FFFFEF9C"/>
      </colorScale>
    </cfRule>
  </conditionalFormatting>
  <conditionalFormatting sqref="H64">
    <cfRule type="cellIs" dxfId="1254" priority="4063" operator="equal">
      <formula>"Tark"</formula>
    </cfRule>
  </conditionalFormatting>
  <conditionalFormatting sqref="H64">
    <cfRule type="containsText" dxfId="1253" priority="4062" operator="containsText" text="Ehkä">
      <formula>NOT(ISERROR(SEARCH("Ehkä",H64)))</formula>
    </cfRule>
  </conditionalFormatting>
  <conditionalFormatting sqref="H64">
    <cfRule type="colorScale" priority="4061">
      <colorScale>
        <cfvo type="num" val="#REF!"/>
        <cfvo type="max"/>
        <color rgb="FFFF7128"/>
        <color rgb="FFFFEF9C"/>
      </colorScale>
    </cfRule>
  </conditionalFormatting>
  <conditionalFormatting sqref="H61">
    <cfRule type="colorScale" priority="4079">
      <colorScale>
        <cfvo type="num" val="#REF!"/>
        <cfvo type="max"/>
        <color rgb="FFFF7128"/>
        <color rgb="FFFFEF9C"/>
      </colorScale>
    </cfRule>
  </conditionalFormatting>
  <conditionalFormatting sqref="W42">
    <cfRule type="colorScale" priority="4059">
      <colorScale>
        <cfvo type="num" val="1"/>
        <cfvo type="num" val="2.2999999999999998"/>
        <cfvo type="num" val="4"/>
        <color rgb="FF00FF00"/>
        <color rgb="FFFFFF00"/>
        <color rgb="FFFF0000"/>
      </colorScale>
    </cfRule>
  </conditionalFormatting>
  <conditionalFormatting sqref="W43">
    <cfRule type="colorScale" priority="4057">
      <colorScale>
        <cfvo type="num" val="1"/>
        <cfvo type="num" val="2.2999999999999998"/>
        <cfvo type="num" val="4"/>
        <color rgb="FF00FF00"/>
        <color rgb="FFFFFF00"/>
        <color rgb="FFFF0000"/>
      </colorScale>
    </cfRule>
  </conditionalFormatting>
  <conditionalFormatting sqref="H62">
    <cfRule type="colorScale" priority="4080">
      <colorScale>
        <cfvo type="num" val="#REF!"/>
        <cfvo type="max"/>
        <color rgb="FFFF7128"/>
        <color rgb="FFFFEF9C"/>
      </colorScale>
    </cfRule>
  </conditionalFormatting>
  <conditionalFormatting sqref="U157:U159 K81:K84 O81:O84 S81:S84 W81:W84 AZ22:AZ25">
    <cfRule type="cellIs" dxfId="1252" priority="3106" operator="equal">
      <formula>3</formula>
    </cfRule>
    <cfRule type="cellIs" dxfId="1251" priority="3107" operator="equal">
      <formula>4</formula>
    </cfRule>
    <cfRule type="cellIs" dxfId="1250" priority="3108" operator="equal">
      <formula>5</formula>
    </cfRule>
  </conditionalFormatting>
  <conditionalFormatting sqref="C169">
    <cfRule type="cellIs" dxfId="1249" priority="3094" operator="equal">
      <formula>3</formula>
    </cfRule>
    <cfRule type="cellIs" dxfId="1248" priority="3095" operator="equal">
      <formula>4</formula>
    </cfRule>
    <cfRule type="cellIs" dxfId="1247" priority="3096" operator="equal">
      <formula>5</formula>
    </cfRule>
  </conditionalFormatting>
  <conditionalFormatting sqref="O171:O177">
    <cfRule type="cellIs" dxfId="1246" priority="3052" operator="equal">
      <formula>3</formula>
    </cfRule>
    <cfRule type="cellIs" dxfId="1245" priority="3053" operator="equal">
      <formula>4</formula>
    </cfRule>
    <cfRule type="cellIs" dxfId="1244" priority="3054" operator="equal">
      <formula>5</formula>
    </cfRule>
  </conditionalFormatting>
  <conditionalFormatting sqref="C239">
    <cfRule type="cellIs" dxfId="1243" priority="3022" operator="equal">
      <formula>3</formula>
    </cfRule>
    <cfRule type="cellIs" dxfId="1242" priority="3023" operator="equal">
      <formula>4</formula>
    </cfRule>
    <cfRule type="cellIs" dxfId="1241" priority="3024" operator="equal">
      <formula>5</formula>
    </cfRule>
  </conditionalFormatting>
  <conditionalFormatting sqref="R186:R224">
    <cfRule type="cellIs" dxfId="1240" priority="3010" operator="equal">
      <formula>3</formula>
    </cfRule>
    <cfRule type="cellIs" dxfId="1239" priority="3011" operator="equal">
      <formula>4</formula>
    </cfRule>
    <cfRule type="cellIs" dxfId="1238" priority="3012" operator="equal">
      <formula>5</formula>
    </cfRule>
  </conditionalFormatting>
  <conditionalFormatting sqref="V99:V101">
    <cfRule type="cellIs" dxfId="1237" priority="2968" operator="equal">
      <formula>3</formula>
    </cfRule>
    <cfRule type="cellIs" dxfId="1236" priority="2969" operator="equal">
      <formula>4</formula>
    </cfRule>
    <cfRule type="cellIs" dxfId="1235" priority="2970" operator="equal">
      <formula>5</formula>
    </cfRule>
  </conditionalFormatting>
  <conditionalFormatting sqref="P90:P92">
    <cfRule type="cellIs" dxfId="1234" priority="3160" operator="equal">
      <formula>3</formula>
    </cfRule>
    <cfRule type="cellIs" dxfId="1233" priority="3161" operator="equal">
      <formula>4</formula>
    </cfRule>
    <cfRule type="cellIs" dxfId="1232" priority="3162" operator="equal">
      <formula>5</formula>
    </cfRule>
  </conditionalFormatting>
  <conditionalFormatting sqref="P90:P92 K81:K84 O81:O84 S81:S84 W81:W84 AZ22:AZ25">
    <cfRule type="cellIs" dxfId="1231" priority="3157" operator="equal">
      <formula>0</formula>
    </cfRule>
    <cfRule type="cellIs" dxfId="1230" priority="3158" operator="equal">
      <formula>1</formula>
    </cfRule>
    <cfRule type="cellIs" dxfId="1229" priority="3159" operator="equal">
      <formula>2</formula>
    </cfRule>
  </conditionalFormatting>
  <conditionalFormatting sqref="V90:V92">
    <cfRule type="cellIs" dxfId="1228" priority="3154" operator="equal">
      <formula>3</formula>
    </cfRule>
    <cfRule type="cellIs" dxfId="1227" priority="3155" operator="equal">
      <formula>4</formula>
    </cfRule>
    <cfRule type="cellIs" dxfId="1226" priority="3156" operator="equal">
      <formula>5</formula>
    </cfRule>
  </conditionalFormatting>
  <conditionalFormatting sqref="V90:V92">
    <cfRule type="cellIs" dxfId="1225" priority="3151" operator="equal">
      <formula>0</formula>
    </cfRule>
    <cfRule type="cellIs" dxfId="1224" priority="3152" operator="equal">
      <formula>1</formula>
    </cfRule>
    <cfRule type="cellIs" dxfId="1223" priority="3153" operator="equal">
      <formula>2</formula>
    </cfRule>
  </conditionalFormatting>
  <conditionalFormatting sqref="P94">
    <cfRule type="cellIs" dxfId="1222" priority="3148" operator="equal">
      <formula>3</formula>
    </cfRule>
    <cfRule type="cellIs" dxfId="1221" priority="3149" operator="equal">
      <formula>4</formula>
    </cfRule>
    <cfRule type="cellIs" dxfId="1220" priority="3150" operator="equal">
      <formula>5</formula>
    </cfRule>
  </conditionalFormatting>
  <conditionalFormatting sqref="P94">
    <cfRule type="cellIs" dxfId="1219" priority="3145" operator="equal">
      <formula>0</formula>
    </cfRule>
    <cfRule type="cellIs" dxfId="1218" priority="3146" operator="equal">
      <formula>1</formula>
    </cfRule>
    <cfRule type="cellIs" dxfId="1217" priority="3147" operator="equal">
      <formula>2</formula>
    </cfRule>
  </conditionalFormatting>
  <conditionalFormatting sqref="V94">
    <cfRule type="cellIs" dxfId="1216" priority="3142" operator="equal">
      <formula>3</formula>
    </cfRule>
    <cfRule type="cellIs" dxfId="1215" priority="3143" operator="equal">
      <formula>4</formula>
    </cfRule>
    <cfRule type="cellIs" dxfId="1214" priority="3144" operator="equal">
      <formula>5</formula>
    </cfRule>
  </conditionalFormatting>
  <conditionalFormatting sqref="V94">
    <cfRule type="cellIs" dxfId="1213" priority="3139" operator="equal">
      <formula>0</formula>
    </cfRule>
    <cfRule type="cellIs" dxfId="1212" priority="3140" operator="equal">
      <formula>1</formula>
    </cfRule>
    <cfRule type="cellIs" dxfId="1211" priority="3141" operator="equal">
      <formula>2</formula>
    </cfRule>
  </conditionalFormatting>
  <conditionalFormatting sqref="O113:O115">
    <cfRule type="cellIs" dxfId="1210" priority="3136" operator="equal">
      <formula>3</formula>
    </cfRule>
    <cfRule type="cellIs" dxfId="1209" priority="3137" operator="equal">
      <formula>4</formula>
    </cfRule>
    <cfRule type="cellIs" dxfId="1208" priority="3138" operator="equal">
      <formula>5</formula>
    </cfRule>
  </conditionalFormatting>
  <conditionalFormatting sqref="O113:O115">
    <cfRule type="cellIs" dxfId="1207" priority="3133" operator="equal">
      <formula>0</formula>
    </cfRule>
    <cfRule type="cellIs" dxfId="1206" priority="3134" operator="equal">
      <formula>1</formula>
    </cfRule>
    <cfRule type="cellIs" dxfId="1205" priority="3135" operator="equal">
      <formula>2</formula>
    </cfRule>
  </conditionalFormatting>
  <conditionalFormatting sqref="U113:U115">
    <cfRule type="cellIs" dxfId="1204" priority="3130" operator="equal">
      <formula>3</formula>
    </cfRule>
    <cfRule type="cellIs" dxfId="1203" priority="3131" operator="equal">
      <formula>4</formula>
    </cfRule>
    <cfRule type="cellIs" dxfId="1202" priority="3132" operator="equal">
      <formula>5</formula>
    </cfRule>
  </conditionalFormatting>
  <conditionalFormatting sqref="U113:U115">
    <cfRule type="cellIs" dxfId="1201" priority="3127" operator="equal">
      <formula>0</formula>
    </cfRule>
    <cfRule type="cellIs" dxfId="1200" priority="3128" operator="equal">
      <formula>1</formula>
    </cfRule>
    <cfRule type="cellIs" dxfId="1199" priority="3129" operator="equal">
      <formula>2</formula>
    </cfRule>
  </conditionalFormatting>
  <conditionalFormatting sqref="C119:C128">
    <cfRule type="cellIs" dxfId="1198" priority="3124" operator="equal">
      <formula>3</formula>
    </cfRule>
    <cfRule type="cellIs" dxfId="1197" priority="3125" operator="equal">
      <formula>4</formula>
    </cfRule>
    <cfRule type="cellIs" dxfId="1196" priority="3126" operator="equal">
      <formula>5</formula>
    </cfRule>
  </conditionalFormatting>
  <conditionalFormatting sqref="C119:C128">
    <cfRule type="cellIs" dxfId="1195" priority="3121" operator="equal">
      <formula>0</formula>
    </cfRule>
    <cfRule type="cellIs" dxfId="1194" priority="3122" operator="equal">
      <formula>1</formula>
    </cfRule>
    <cfRule type="cellIs" dxfId="1193" priority="3123" operator="equal">
      <formula>2</formula>
    </cfRule>
  </conditionalFormatting>
  <conditionalFormatting sqref="C134:C138">
    <cfRule type="cellIs" dxfId="1192" priority="3118" operator="equal">
      <formula>3</formula>
    </cfRule>
    <cfRule type="cellIs" dxfId="1191" priority="3119" operator="equal">
      <formula>4</formula>
    </cfRule>
    <cfRule type="cellIs" dxfId="1190" priority="3120" operator="equal">
      <formula>5</formula>
    </cfRule>
  </conditionalFormatting>
  <conditionalFormatting sqref="C134:C138">
    <cfRule type="cellIs" dxfId="1189" priority="3115" operator="equal">
      <formula>0</formula>
    </cfRule>
    <cfRule type="cellIs" dxfId="1188" priority="3116" operator="equal">
      <formula>1</formula>
    </cfRule>
    <cfRule type="cellIs" dxfId="1187" priority="3117" operator="equal">
      <formula>2</formula>
    </cfRule>
  </conditionalFormatting>
  <conditionalFormatting sqref="O157:O159">
    <cfRule type="cellIs" dxfId="1186" priority="3112" operator="equal">
      <formula>3</formula>
    </cfRule>
    <cfRule type="cellIs" dxfId="1185" priority="3113" operator="equal">
      <formula>4</formula>
    </cfRule>
    <cfRule type="cellIs" dxfId="1184" priority="3114" operator="equal">
      <formula>5</formula>
    </cfRule>
  </conditionalFormatting>
  <conditionalFormatting sqref="O157:O159">
    <cfRule type="cellIs" dxfId="1183" priority="3109" operator="equal">
      <formula>0</formula>
    </cfRule>
    <cfRule type="cellIs" dxfId="1182" priority="3110" operator="equal">
      <formula>1</formula>
    </cfRule>
    <cfRule type="cellIs" dxfId="1181" priority="3111" operator="equal">
      <formula>2</formula>
    </cfRule>
  </conditionalFormatting>
  <conditionalFormatting sqref="W169">
    <cfRule type="cellIs" dxfId="1180" priority="3064" operator="equal">
      <formula>3</formula>
    </cfRule>
    <cfRule type="cellIs" dxfId="1179" priority="3065" operator="equal">
      <formula>4</formula>
    </cfRule>
    <cfRule type="cellIs" dxfId="1178" priority="3066" operator="equal">
      <formula>5</formula>
    </cfRule>
  </conditionalFormatting>
  <conditionalFormatting sqref="U157:U159">
    <cfRule type="cellIs" dxfId="1177" priority="3103" operator="equal">
      <formula>0</formula>
    </cfRule>
    <cfRule type="cellIs" dxfId="1176" priority="3104" operator="equal">
      <formula>1</formula>
    </cfRule>
    <cfRule type="cellIs" dxfId="1175" priority="3105" operator="equal">
      <formula>2</formula>
    </cfRule>
  </conditionalFormatting>
  <conditionalFormatting sqref="J158:J164">
    <cfRule type="cellIs" dxfId="1174" priority="3100" operator="equal">
      <formula>3</formula>
    </cfRule>
    <cfRule type="cellIs" dxfId="1173" priority="3101" operator="equal">
      <formula>4</formula>
    </cfRule>
    <cfRule type="cellIs" dxfId="1172" priority="3102" operator="equal">
      <formula>5</formula>
    </cfRule>
  </conditionalFormatting>
  <conditionalFormatting sqref="J158:J164">
    <cfRule type="cellIs" dxfId="1171" priority="3097" operator="equal">
      <formula>0</formula>
    </cfRule>
    <cfRule type="cellIs" dxfId="1170" priority="3098" operator="equal">
      <formula>1</formula>
    </cfRule>
    <cfRule type="cellIs" dxfId="1169" priority="3099" operator="equal">
      <formula>2</formula>
    </cfRule>
  </conditionalFormatting>
  <conditionalFormatting sqref="C169">
    <cfRule type="cellIs" dxfId="1168" priority="3091" operator="equal">
      <formula>0</formula>
    </cfRule>
    <cfRule type="cellIs" dxfId="1167" priority="3092" operator="equal">
      <formula>1</formula>
    </cfRule>
    <cfRule type="cellIs" dxfId="1166" priority="3093" operator="equal">
      <formula>2</formula>
    </cfRule>
  </conditionalFormatting>
  <conditionalFormatting sqref="G169">
    <cfRule type="cellIs" dxfId="1165" priority="3088" operator="equal">
      <formula>3</formula>
    </cfRule>
    <cfRule type="cellIs" dxfId="1164" priority="3089" operator="equal">
      <formula>4</formula>
    </cfRule>
    <cfRule type="cellIs" dxfId="1163" priority="3090" operator="equal">
      <formula>5</formula>
    </cfRule>
  </conditionalFormatting>
  <conditionalFormatting sqref="G169">
    <cfRule type="cellIs" dxfId="1162" priority="3085" operator="equal">
      <formula>0</formula>
    </cfRule>
    <cfRule type="cellIs" dxfId="1161" priority="3086" operator="equal">
      <formula>1</formula>
    </cfRule>
    <cfRule type="cellIs" dxfId="1160" priority="3087" operator="equal">
      <formula>2</formula>
    </cfRule>
  </conditionalFormatting>
  <conditionalFormatting sqref="K169">
    <cfRule type="cellIs" dxfId="1159" priority="3082" operator="equal">
      <formula>3</formula>
    </cfRule>
    <cfRule type="cellIs" dxfId="1158" priority="3083" operator="equal">
      <formula>4</formula>
    </cfRule>
    <cfRule type="cellIs" dxfId="1157" priority="3084" operator="equal">
      <formula>5</formula>
    </cfRule>
  </conditionalFormatting>
  <conditionalFormatting sqref="K169">
    <cfRule type="cellIs" dxfId="1156" priority="3079" operator="equal">
      <formula>0</formula>
    </cfRule>
    <cfRule type="cellIs" dxfId="1155" priority="3080" operator="equal">
      <formula>1</formula>
    </cfRule>
    <cfRule type="cellIs" dxfId="1154" priority="3081" operator="equal">
      <formula>2</formula>
    </cfRule>
  </conditionalFormatting>
  <conditionalFormatting sqref="O169">
    <cfRule type="cellIs" dxfId="1153" priority="3076" operator="equal">
      <formula>3</formula>
    </cfRule>
    <cfRule type="cellIs" dxfId="1152" priority="3077" operator="equal">
      <formula>4</formula>
    </cfRule>
    <cfRule type="cellIs" dxfId="1151" priority="3078" operator="equal">
      <formula>5</formula>
    </cfRule>
  </conditionalFormatting>
  <conditionalFormatting sqref="O169">
    <cfRule type="cellIs" dxfId="1150" priority="3073" operator="equal">
      <formula>0</formula>
    </cfRule>
    <cfRule type="cellIs" dxfId="1149" priority="3074" operator="equal">
      <formula>1</formula>
    </cfRule>
    <cfRule type="cellIs" dxfId="1148" priority="3075" operator="equal">
      <formula>2</formula>
    </cfRule>
  </conditionalFormatting>
  <conditionalFormatting sqref="S169">
    <cfRule type="cellIs" dxfId="1147" priority="3070" operator="equal">
      <formula>3</formula>
    </cfRule>
    <cfRule type="cellIs" dxfId="1146" priority="3071" operator="equal">
      <formula>4</formula>
    </cfRule>
    <cfRule type="cellIs" dxfId="1145" priority="3072" operator="equal">
      <formula>5</formula>
    </cfRule>
  </conditionalFormatting>
  <conditionalFormatting sqref="S169">
    <cfRule type="cellIs" dxfId="1144" priority="3067" operator="equal">
      <formula>0</formula>
    </cfRule>
    <cfRule type="cellIs" dxfId="1143" priority="3068" operator="equal">
      <formula>1</formula>
    </cfRule>
    <cfRule type="cellIs" dxfId="1142" priority="3069" operator="equal">
      <formula>2</formula>
    </cfRule>
  </conditionalFormatting>
  <conditionalFormatting sqref="W169">
    <cfRule type="cellIs" dxfId="1141" priority="3061" operator="equal">
      <formula>0</formula>
    </cfRule>
    <cfRule type="cellIs" dxfId="1140" priority="3062" operator="equal">
      <formula>1</formula>
    </cfRule>
    <cfRule type="cellIs" dxfId="1139" priority="3063" operator="equal">
      <formula>2</formula>
    </cfRule>
  </conditionalFormatting>
  <conditionalFormatting sqref="C172:C177">
    <cfRule type="cellIs" dxfId="1138" priority="3058" operator="equal">
      <formula>3</formula>
    </cfRule>
    <cfRule type="cellIs" dxfId="1137" priority="3059" operator="equal">
      <formula>4</formula>
    </cfRule>
    <cfRule type="cellIs" dxfId="1136" priority="3060" operator="equal">
      <formula>5</formula>
    </cfRule>
  </conditionalFormatting>
  <conditionalFormatting sqref="C172:C177">
    <cfRule type="cellIs" dxfId="1135" priority="3055" operator="equal">
      <formula>0</formula>
    </cfRule>
    <cfRule type="cellIs" dxfId="1134" priority="3056" operator="equal">
      <formula>1</formula>
    </cfRule>
    <cfRule type="cellIs" dxfId="1133" priority="3057" operator="equal">
      <formula>2</formula>
    </cfRule>
  </conditionalFormatting>
  <conditionalFormatting sqref="O171:O177">
    <cfRule type="cellIs" dxfId="1132" priority="3049" operator="equal">
      <formula>0</formula>
    </cfRule>
    <cfRule type="cellIs" dxfId="1131" priority="3050" operator="equal">
      <formula>1</formula>
    </cfRule>
    <cfRule type="cellIs" dxfId="1130" priority="3051" operator="equal">
      <formula>2</formula>
    </cfRule>
  </conditionalFormatting>
  <conditionalFormatting sqref="R230:R241">
    <cfRule type="cellIs" dxfId="1129" priority="2995" operator="equal">
      <formula>0</formula>
    </cfRule>
    <cfRule type="cellIs" dxfId="1128" priority="2996" operator="equal">
      <formula>1</formula>
    </cfRule>
    <cfRule type="cellIs" dxfId="1127" priority="2997" operator="equal">
      <formula>2</formula>
    </cfRule>
  </conditionalFormatting>
  <conditionalFormatting sqref="V108">
    <cfRule type="cellIs" dxfId="1126" priority="2953" operator="equal">
      <formula>0</formula>
    </cfRule>
    <cfRule type="cellIs" dxfId="1125" priority="2954" operator="equal">
      <formula>1</formula>
    </cfRule>
    <cfRule type="cellIs" dxfId="1124" priority="2955" operator="equal">
      <formula>2</formula>
    </cfRule>
  </conditionalFormatting>
  <conditionalFormatting sqref="C186 C189 C192 C195 C198 C201 C204 C207 C210 C213 C216 C219 C222">
    <cfRule type="cellIs" dxfId="1123" priority="3046" operator="equal">
      <formula>3</formula>
    </cfRule>
    <cfRule type="cellIs" dxfId="1122" priority="3047" operator="equal">
      <formula>4</formula>
    </cfRule>
    <cfRule type="cellIs" dxfId="1121" priority="3048" operator="equal">
      <formula>5</formula>
    </cfRule>
  </conditionalFormatting>
  <conditionalFormatting sqref="C186 C189 C192 C195 C198 C201 C204 C207 C210 C213 C216 C219 C222">
    <cfRule type="cellIs" dxfId="1120" priority="3043" operator="equal">
      <formula>0</formula>
    </cfRule>
    <cfRule type="cellIs" dxfId="1119" priority="3044" operator="equal">
      <formula>1</formula>
    </cfRule>
    <cfRule type="cellIs" dxfId="1118" priority="3045" operator="equal">
      <formula>2</formula>
    </cfRule>
  </conditionalFormatting>
  <conditionalFormatting sqref="C230">
    <cfRule type="cellIs" dxfId="1117" priority="3040" operator="equal">
      <formula>3</formula>
    </cfRule>
    <cfRule type="cellIs" dxfId="1116" priority="3041" operator="equal">
      <formula>4</formula>
    </cfRule>
    <cfRule type="cellIs" dxfId="1115" priority="3042" operator="equal">
      <formula>5</formula>
    </cfRule>
  </conditionalFormatting>
  <conditionalFormatting sqref="C230">
    <cfRule type="cellIs" dxfId="1114" priority="3037" operator="equal">
      <formula>0</formula>
    </cfRule>
    <cfRule type="cellIs" dxfId="1113" priority="3038" operator="equal">
      <formula>1</formula>
    </cfRule>
    <cfRule type="cellIs" dxfId="1112" priority="3039" operator="equal">
      <formula>2</formula>
    </cfRule>
  </conditionalFormatting>
  <conditionalFormatting sqref="C233">
    <cfRule type="cellIs" dxfId="1111" priority="3034" operator="equal">
      <formula>3</formula>
    </cfRule>
    <cfRule type="cellIs" dxfId="1110" priority="3035" operator="equal">
      <formula>4</formula>
    </cfRule>
    <cfRule type="cellIs" dxfId="1109" priority="3036" operator="equal">
      <formula>5</formula>
    </cfRule>
  </conditionalFormatting>
  <conditionalFormatting sqref="C233">
    <cfRule type="cellIs" dxfId="1108" priority="3031" operator="equal">
      <formula>0</formula>
    </cfRule>
    <cfRule type="cellIs" dxfId="1107" priority="3032" operator="equal">
      <formula>1</formula>
    </cfRule>
    <cfRule type="cellIs" dxfId="1106" priority="3033" operator="equal">
      <formula>2</formula>
    </cfRule>
  </conditionalFormatting>
  <conditionalFormatting sqref="C236">
    <cfRule type="cellIs" dxfId="1105" priority="3028" operator="equal">
      <formula>3</formula>
    </cfRule>
    <cfRule type="cellIs" dxfId="1104" priority="3029" operator="equal">
      <formula>4</formula>
    </cfRule>
    <cfRule type="cellIs" dxfId="1103" priority="3030" operator="equal">
      <formula>5</formula>
    </cfRule>
  </conditionalFormatting>
  <conditionalFormatting sqref="C236">
    <cfRule type="cellIs" dxfId="1102" priority="3025" operator="equal">
      <formula>0</formula>
    </cfRule>
    <cfRule type="cellIs" dxfId="1101" priority="3026" operator="equal">
      <formula>1</formula>
    </cfRule>
    <cfRule type="cellIs" dxfId="1100" priority="3027" operator="equal">
      <formula>2</formula>
    </cfRule>
  </conditionalFormatting>
  <conditionalFormatting sqref="O76:O77">
    <cfRule type="cellIs" dxfId="1099" priority="2926" operator="equal">
      <formula>3</formula>
    </cfRule>
    <cfRule type="cellIs" dxfId="1098" priority="2927" operator="equal">
      <formula>4</formula>
    </cfRule>
    <cfRule type="cellIs" dxfId="1097" priority="2928" operator="equal">
      <formula>5</formula>
    </cfRule>
  </conditionalFormatting>
  <conditionalFormatting sqref="C239">
    <cfRule type="cellIs" dxfId="1096" priority="3019" operator="equal">
      <formula>0</formula>
    </cfRule>
    <cfRule type="cellIs" dxfId="1095" priority="3020" operator="equal">
      <formula>1</formula>
    </cfRule>
    <cfRule type="cellIs" dxfId="1094" priority="3021" operator="equal">
      <formula>2</formula>
    </cfRule>
  </conditionalFormatting>
  <conditionalFormatting sqref="L186:L224">
    <cfRule type="cellIs" dxfId="1093" priority="3016" operator="equal">
      <formula>3</formula>
    </cfRule>
    <cfRule type="cellIs" dxfId="1092" priority="3017" operator="equal">
      <formula>4</formula>
    </cfRule>
    <cfRule type="cellIs" dxfId="1091" priority="3018" operator="equal">
      <formula>5</formula>
    </cfRule>
  </conditionalFormatting>
  <conditionalFormatting sqref="L186:L224">
    <cfRule type="cellIs" dxfId="1090" priority="3013" operator="equal">
      <formula>0</formula>
    </cfRule>
    <cfRule type="cellIs" dxfId="1089" priority="3014" operator="equal">
      <formula>1</formula>
    </cfRule>
    <cfRule type="cellIs" dxfId="1088" priority="3015" operator="equal">
      <formula>2</formula>
    </cfRule>
  </conditionalFormatting>
  <conditionalFormatting sqref="R186:R224">
    <cfRule type="cellIs" dxfId="1087" priority="3007" operator="equal">
      <formula>0</formula>
    </cfRule>
    <cfRule type="cellIs" dxfId="1086" priority="3008" operator="equal">
      <formula>1</formula>
    </cfRule>
    <cfRule type="cellIs" dxfId="1085" priority="3009" operator="equal">
      <formula>2</formula>
    </cfRule>
  </conditionalFormatting>
  <conditionalFormatting sqref="L230:L241">
    <cfRule type="cellIs" dxfId="1084" priority="3004" operator="equal">
      <formula>3</formula>
    </cfRule>
    <cfRule type="cellIs" dxfId="1083" priority="3005" operator="equal">
      <formula>4</formula>
    </cfRule>
    <cfRule type="cellIs" dxfId="1082" priority="3006" operator="equal">
      <formula>5</formula>
    </cfRule>
  </conditionalFormatting>
  <conditionalFormatting sqref="L230:L241">
    <cfRule type="cellIs" dxfId="1081" priority="3001" operator="equal">
      <formula>0</formula>
    </cfRule>
    <cfRule type="cellIs" dxfId="1080" priority="3002" operator="equal">
      <formula>1</formula>
    </cfRule>
    <cfRule type="cellIs" dxfId="1079" priority="3003" operator="equal">
      <formula>2</formula>
    </cfRule>
  </conditionalFormatting>
  <conditionalFormatting sqref="R230:R241">
    <cfRule type="cellIs" dxfId="1078" priority="2998" operator="equal">
      <formula>3</formula>
    </cfRule>
    <cfRule type="cellIs" dxfId="1077" priority="2999" operator="equal">
      <formula>4</formula>
    </cfRule>
    <cfRule type="cellIs" dxfId="1076" priority="3000" operator="equal">
      <formula>5</formula>
    </cfRule>
  </conditionalFormatting>
  <conditionalFormatting sqref="W76:W77">
    <cfRule type="cellIs" dxfId="1075" priority="2938" operator="equal">
      <formula>3</formula>
    </cfRule>
    <cfRule type="cellIs" dxfId="1074" priority="2939" operator="equal">
      <formula>4</formula>
    </cfRule>
    <cfRule type="cellIs" dxfId="1073" priority="2940" operator="equal">
      <formula>5</formula>
    </cfRule>
  </conditionalFormatting>
  <conditionalFormatting sqref="W76:W77">
    <cfRule type="cellIs" dxfId="1072" priority="2935" operator="equal">
      <formula>0</formula>
    </cfRule>
    <cfRule type="cellIs" dxfId="1071" priority="2936" operator="equal">
      <formula>1</formula>
    </cfRule>
    <cfRule type="cellIs" dxfId="1070" priority="2937" operator="equal">
      <formula>2</formula>
    </cfRule>
  </conditionalFormatting>
  <conditionalFormatting sqref="S76:S77">
    <cfRule type="cellIs" dxfId="1069" priority="2932" operator="equal">
      <formula>3</formula>
    </cfRule>
    <cfRule type="cellIs" dxfId="1068" priority="2933" operator="equal">
      <formula>4</formula>
    </cfRule>
    <cfRule type="cellIs" dxfId="1067" priority="2934" operator="equal">
      <formula>5</formula>
    </cfRule>
  </conditionalFormatting>
  <conditionalFormatting sqref="S76:S77">
    <cfRule type="cellIs" dxfId="1066" priority="2929" operator="equal">
      <formula>0</formula>
    </cfRule>
    <cfRule type="cellIs" dxfId="1065" priority="2930" operator="equal">
      <formula>1</formula>
    </cfRule>
    <cfRule type="cellIs" dxfId="1064" priority="2931" operator="equal">
      <formula>2</formula>
    </cfRule>
  </conditionalFormatting>
  <conditionalFormatting sqref="O76:O77">
    <cfRule type="cellIs" dxfId="1063" priority="2923" operator="equal">
      <formula>0</formula>
    </cfRule>
    <cfRule type="cellIs" dxfId="1062" priority="2924" operator="equal">
      <formula>1</formula>
    </cfRule>
    <cfRule type="cellIs" dxfId="1061" priority="2925" operator="equal">
      <formula>2</formula>
    </cfRule>
  </conditionalFormatting>
  <conditionalFormatting sqref="P99:P101">
    <cfRule type="cellIs" dxfId="1060" priority="2974" operator="equal">
      <formula>3</formula>
    </cfRule>
    <cfRule type="cellIs" dxfId="1059" priority="2975" operator="equal">
      <formula>4</formula>
    </cfRule>
    <cfRule type="cellIs" dxfId="1058" priority="2976" operator="equal">
      <formula>5</formula>
    </cfRule>
  </conditionalFormatting>
  <conditionalFormatting sqref="P99:P101">
    <cfRule type="cellIs" dxfId="1057" priority="2971" operator="equal">
      <formula>0</formula>
    </cfRule>
    <cfRule type="cellIs" dxfId="1056" priority="2972" operator="equal">
      <formula>1</formula>
    </cfRule>
    <cfRule type="cellIs" dxfId="1055" priority="2973" operator="equal">
      <formula>2</formula>
    </cfRule>
  </conditionalFormatting>
  <conditionalFormatting sqref="V99:V101">
    <cfRule type="cellIs" dxfId="1054" priority="2965" operator="equal">
      <formula>0</formula>
    </cfRule>
    <cfRule type="cellIs" dxfId="1053" priority="2966" operator="equal">
      <formula>1</formula>
    </cfRule>
    <cfRule type="cellIs" dxfId="1052" priority="2967" operator="equal">
      <formula>2</formula>
    </cfRule>
  </conditionalFormatting>
  <conditionalFormatting sqref="P108">
    <cfRule type="cellIs" dxfId="1051" priority="2962" operator="equal">
      <formula>3</formula>
    </cfRule>
    <cfRule type="cellIs" dxfId="1050" priority="2963" operator="equal">
      <formula>4</formula>
    </cfRule>
    <cfRule type="cellIs" dxfId="1049" priority="2964" operator="equal">
      <formula>5</formula>
    </cfRule>
  </conditionalFormatting>
  <conditionalFormatting sqref="P108">
    <cfRule type="cellIs" dxfId="1048" priority="2959" operator="equal">
      <formula>0</formula>
    </cfRule>
    <cfRule type="cellIs" dxfId="1047" priority="2960" operator="equal">
      <formula>1</formula>
    </cfRule>
    <cfRule type="cellIs" dxfId="1046" priority="2961" operator="equal">
      <formula>2</formula>
    </cfRule>
  </conditionalFormatting>
  <conditionalFormatting sqref="V108">
    <cfRule type="cellIs" dxfId="1045" priority="2956" operator="equal">
      <formula>3</formula>
    </cfRule>
    <cfRule type="cellIs" dxfId="1044" priority="2957" operator="equal">
      <formula>4</formula>
    </cfRule>
    <cfRule type="cellIs" dxfId="1043" priority="2958" operator="equal">
      <formula>5</formula>
    </cfRule>
  </conditionalFormatting>
  <conditionalFormatting sqref="V103:V105">
    <cfRule type="cellIs" dxfId="1042" priority="2944" operator="equal">
      <formula>3</formula>
    </cfRule>
    <cfRule type="cellIs" dxfId="1041" priority="2945" operator="equal">
      <formula>4</formula>
    </cfRule>
    <cfRule type="cellIs" dxfId="1040" priority="2946" operator="equal">
      <formula>5</formula>
    </cfRule>
  </conditionalFormatting>
  <conditionalFormatting sqref="P103:P105">
    <cfRule type="cellIs" dxfId="1039" priority="2950" operator="equal">
      <formula>3</formula>
    </cfRule>
    <cfRule type="cellIs" dxfId="1038" priority="2951" operator="equal">
      <formula>4</formula>
    </cfRule>
    <cfRule type="cellIs" dxfId="1037" priority="2952" operator="equal">
      <formula>5</formula>
    </cfRule>
  </conditionalFormatting>
  <conditionalFormatting sqref="P103:P105">
    <cfRule type="cellIs" dxfId="1036" priority="2947" operator="equal">
      <formula>0</formula>
    </cfRule>
    <cfRule type="cellIs" dxfId="1035" priority="2948" operator="equal">
      <formula>1</formula>
    </cfRule>
    <cfRule type="cellIs" dxfId="1034" priority="2949" operator="equal">
      <formula>2</formula>
    </cfRule>
  </conditionalFormatting>
  <conditionalFormatting sqref="V103:V105">
    <cfRule type="cellIs" dxfId="1033" priority="2941" operator="equal">
      <formula>0</formula>
    </cfRule>
    <cfRule type="cellIs" dxfId="1032" priority="2942" operator="equal">
      <formula>1</formula>
    </cfRule>
    <cfRule type="cellIs" dxfId="1031" priority="2943" operator="equal">
      <formula>2</formula>
    </cfRule>
  </conditionalFormatting>
  <conditionalFormatting sqref="R69">
    <cfRule type="cellIs" dxfId="1030" priority="2896" operator="equal">
      <formula>3</formula>
    </cfRule>
    <cfRule type="cellIs" dxfId="1029" priority="2897" operator="equal">
      <formula>4</formula>
    </cfRule>
    <cfRule type="cellIs" dxfId="1028" priority="2898" operator="equal">
      <formula>5</formula>
    </cfRule>
  </conditionalFormatting>
  <conditionalFormatting sqref="R69">
    <cfRule type="cellIs" dxfId="1027" priority="2893" operator="equal">
      <formula>0</formula>
    </cfRule>
    <cfRule type="cellIs" dxfId="1026" priority="2894" operator="equal">
      <formula>1</formula>
    </cfRule>
    <cfRule type="cellIs" dxfId="1025" priority="2895" operator="equal">
      <formula>2</formula>
    </cfRule>
  </conditionalFormatting>
  <conditionalFormatting sqref="R67">
    <cfRule type="cellIs" dxfId="1024" priority="2890" operator="equal">
      <formula>3</formula>
    </cfRule>
    <cfRule type="cellIs" dxfId="1023" priority="2891" operator="equal">
      <formula>4</formula>
    </cfRule>
    <cfRule type="cellIs" dxfId="1022" priority="2892" operator="equal">
      <formula>5</formula>
    </cfRule>
  </conditionalFormatting>
  <conditionalFormatting sqref="R67">
    <cfRule type="cellIs" dxfId="1021" priority="2887" operator="equal">
      <formula>0</formula>
    </cfRule>
    <cfRule type="cellIs" dxfId="1020" priority="2888" operator="equal">
      <formula>1</formula>
    </cfRule>
    <cfRule type="cellIs" dxfId="1019" priority="2889" operator="equal">
      <formula>2</formula>
    </cfRule>
  </conditionalFormatting>
  <conditionalFormatting sqref="R65">
    <cfRule type="cellIs" dxfId="1018" priority="2884" operator="equal">
      <formula>3</formula>
    </cfRule>
    <cfRule type="cellIs" dxfId="1017" priority="2885" operator="equal">
      <formula>4</formula>
    </cfRule>
    <cfRule type="cellIs" dxfId="1016" priority="2886" operator="equal">
      <formula>5</formula>
    </cfRule>
  </conditionalFormatting>
  <conditionalFormatting sqref="R65">
    <cfRule type="cellIs" dxfId="1015" priority="2881" operator="equal">
      <formula>0</formula>
    </cfRule>
    <cfRule type="cellIs" dxfId="1014" priority="2882" operator="equal">
      <formula>1</formula>
    </cfRule>
    <cfRule type="cellIs" dxfId="1013" priority="2883" operator="equal">
      <formula>2</formula>
    </cfRule>
  </conditionalFormatting>
  <conditionalFormatting sqref="R63">
    <cfRule type="cellIs" dxfId="1012" priority="2878" operator="equal">
      <formula>3</formula>
    </cfRule>
    <cfRule type="cellIs" dxfId="1011" priority="2879" operator="equal">
      <formula>4</formula>
    </cfRule>
    <cfRule type="cellIs" dxfId="1010" priority="2880" operator="equal">
      <formula>5</formula>
    </cfRule>
  </conditionalFormatting>
  <conditionalFormatting sqref="R63">
    <cfRule type="cellIs" dxfId="1009" priority="2875" operator="equal">
      <formula>0</formula>
    </cfRule>
    <cfRule type="cellIs" dxfId="1008" priority="2876" operator="equal">
      <formula>1</formula>
    </cfRule>
    <cfRule type="cellIs" dxfId="1007" priority="2877" operator="equal">
      <formula>2</formula>
    </cfRule>
  </conditionalFormatting>
  <conditionalFormatting sqref="R61">
    <cfRule type="cellIs" dxfId="1006" priority="2872" operator="equal">
      <formula>3</formula>
    </cfRule>
    <cfRule type="cellIs" dxfId="1005" priority="2873" operator="equal">
      <formula>4</formula>
    </cfRule>
    <cfRule type="cellIs" dxfId="1004" priority="2874" operator="equal">
      <formula>5</formula>
    </cfRule>
  </conditionalFormatting>
  <conditionalFormatting sqref="R61">
    <cfRule type="cellIs" dxfId="1003" priority="2869" operator="equal">
      <formula>0</formula>
    </cfRule>
    <cfRule type="cellIs" dxfId="1002" priority="2870" operator="equal">
      <formula>1</formula>
    </cfRule>
    <cfRule type="cellIs" dxfId="1001" priority="2871" operator="equal">
      <formula>2</formula>
    </cfRule>
  </conditionalFormatting>
  <conditionalFormatting sqref="H60">
    <cfRule type="cellIs" dxfId="1000" priority="2862" operator="equal">
      <formula>6</formula>
    </cfRule>
    <cfRule type="cellIs" dxfId="999" priority="2866" operator="equal">
      <formula>3</formula>
    </cfRule>
    <cfRule type="cellIs" dxfId="998" priority="2867" operator="equal">
      <formula>4</formula>
    </cfRule>
    <cfRule type="cellIs" dxfId="997" priority="2868" operator="equal">
      <formula>5</formula>
    </cfRule>
  </conditionalFormatting>
  <conditionalFormatting sqref="H60">
    <cfRule type="cellIs" dxfId="996" priority="2863" operator="equal">
      <formula>0</formula>
    </cfRule>
    <cfRule type="cellIs" dxfId="995" priority="2864" operator="equal">
      <formula>1</formula>
    </cfRule>
    <cfRule type="cellIs" dxfId="994" priority="2865" operator="equal">
      <formula>2</formula>
    </cfRule>
  </conditionalFormatting>
  <conditionalFormatting sqref="R71">
    <cfRule type="cellIs" dxfId="993" priority="2855" operator="equal">
      <formula>6</formula>
    </cfRule>
    <cfRule type="cellIs" dxfId="992" priority="2859" operator="equal">
      <formula>3</formula>
    </cfRule>
    <cfRule type="cellIs" dxfId="991" priority="2860" operator="equal">
      <formula>4</formula>
    </cfRule>
    <cfRule type="cellIs" dxfId="990" priority="2861" operator="equal">
      <formula>5</formula>
    </cfRule>
  </conditionalFormatting>
  <conditionalFormatting sqref="R71">
    <cfRule type="cellIs" dxfId="989" priority="2856" operator="equal">
      <formula>0</formula>
    </cfRule>
    <cfRule type="cellIs" dxfId="988" priority="2857" operator="equal">
      <formula>1</formula>
    </cfRule>
    <cfRule type="cellIs" dxfId="987" priority="2858" operator="equal">
      <formula>2</formula>
    </cfRule>
  </conditionalFormatting>
  <conditionalFormatting sqref="H43">
    <cfRule type="cellIs" dxfId="986" priority="2801" operator="equal">
      <formula>0</formula>
    </cfRule>
    <cfRule type="cellIs" dxfId="985" priority="2802" operator="equal">
      <formula>1</formula>
    </cfRule>
    <cfRule type="cellIs" dxfId="984" priority="2803" operator="equal">
      <formula>2</formula>
    </cfRule>
  </conditionalFormatting>
  <conditionalFormatting sqref="O49:O52">
    <cfRule type="cellIs" dxfId="983" priority="2852" operator="equal">
      <formula>3</formula>
    </cfRule>
    <cfRule type="cellIs" dxfId="982" priority="2853" operator="equal">
      <formula>4</formula>
    </cfRule>
    <cfRule type="cellIs" dxfId="981" priority="2854" operator="equal">
      <formula>5</formula>
    </cfRule>
  </conditionalFormatting>
  <conditionalFormatting sqref="O49:O52">
    <cfRule type="cellIs" dxfId="980" priority="2849" operator="equal">
      <formula>0</formula>
    </cfRule>
    <cfRule type="cellIs" dxfId="979" priority="2850" operator="equal">
      <formula>1</formula>
    </cfRule>
    <cfRule type="cellIs" dxfId="978" priority="2851" operator="equal">
      <formula>2</formula>
    </cfRule>
  </conditionalFormatting>
  <conditionalFormatting sqref="H50:H52">
    <cfRule type="cellIs" dxfId="977" priority="2846" operator="equal">
      <formula>3</formula>
    </cfRule>
    <cfRule type="cellIs" dxfId="976" priority="2847" operator="equal">
      <formula>4</formula>
    </cfRule>
    <cfRule type="cellIs" dxfId="975" priority="2848" operator="equal">
      <formula>5</formula>
    </cfRule>
  </conditionalFormatting>
  <conditionalFormatting sqref="H50:H52">
    <cfRule type="cellIs" dxfId="974" priority="2843" operator="equal">
      <formula>0</formula>
    </cfRule>
    <cfRule type="cellIs" dxfId="973" priority="2844" operator="equal">
      <formula>1</formula>
    </cfRule>
    <cfRule type="cellIs" dxfId="972" priority="2845" operator="equal">
      <formula>2</formula>
    </cfRule>
  </conditionalFormatting>
  <conditionalFormatting sqref="U36:U39">
    <cfRule type="cellIs" dxfId="971" priority="2840" operator="equal">
      <formula>3</formula>
    </cfRule>
    <cfRule type="cellIs" dxfId="970" priority="2841" operator="equal">
      <formula>4</formula>
    </cfRule>
    <cfRule type="cellIs" dxfId="969" priority="2842" operator="equal">
      <formula>5</formula>
    </cfRule>
  </conditionalFormatting>
  <conditionalFormatting sqref="U36:U39">
    <cfRule type="cellIs" dxfId="968" priority="2837" operator="equal">
      <formula>0</formula>
    </cfRule>
    <cfRule type="cellIs" dxfId="967" priority="2838" operator="equal">
      <formula>1</formula>
    </cfRule>
    <cfRule type="cellIs" dxfId="966" priority="2839" operator="equal">
      <formula>2</formula>
    </cfRule>
  </conditionalFormatting>
  <conditionalFormatting sqref="S42">
    <cfRule type="cellIs" dxfId="965" priority="2834" operator="equal">
      <formula>3</formula>
    </cfRule>
    <cfRule type="cellIs" dxfId="964" priority="2835" operator="equal">
      <formula>4</formula>
    </cfRule>
    <cfRule type="cellIs" dxfId="963" priority="2836" operator="equal">
      <formula>5</formula>
    </cfRule>
  </conditionalFormatting>
  <conditionalFormatting sqref="S42">
    <cfRule type="cellIs" dxfId="962" priority="2831" operator="equal">
      <formula>0</formula>
    </cfRule>
    <cfRule type="cellIs" dxfId="961" priority="2832" operator="equal">
      <formula>1</formula>
    </cfRule>
    <cfRule type="cellIs" dxfId="960" priority="2833" operator="equal">
      <formula>2</formula>
    </cfRule>
  </conditionalFormatting>
  <conditionalFormatting sqref="S43">
    <cfRule type="cellIs" dxfId="959" priority="2828" operator="equal">
      <formula>3</formula>
    </cfRule>
    <cfRule type="cellIs" dxfId="958" priority="2829" operator="equal">
      <formula>4</formula>
    </cfRule>
    <cfRule type="cellIs" dxfId="957" priority="2830" operator="equal">
      <formula>5</formula>
    </cfRule>
  </conditionalFormatting>
  <conditionalFormatting sqref="S43">
    <cfRule type="cellIs" dxfId="956" priority="2825" operator="equal">
      <formula>0</formula>
    </cfRule>
    <cfRule type="cellIs" dxfId="955" priority="2826" operator="equal">
      <formula>1</formula>
    </cfRule>
    <cfRule type="cellIs" dxfId="954" priority="2827" operator="equal">
      <formula>2</formula>
    </cfRule>
  </conditionalFormatting>
  <conditionalFormatting sqref="C35:C39">
    <cfRule type="cellIs" dxfId="953" priority="2822" operator="equal">
      <formula>3</formula>
    </cfRule>
    <cfRule type="cellIs" dxfId="952" priority="2823" operator="equal">
      <formula>4</formula>
    </cfRule>
    <cfRule type="cellIs" dxfId="951" priority="2824" operator="equal">
      <formula>5</formula>
    </cfRule>
  </conditionalFormatting>
  <conditionalFormatting sqref="C35:C39">
    <cfRule type="cellIs" dxfId="950" priority="2819" operator="equal">
      <formula>0</formula>
    </cfRule>
    <cfRule type="cellIs" dxfId="949" priority="2820" operator="equal">
      <formula>1</formula>
    </cfRule>
    <cfRule type="cellIs" dxfId="948" priority="2821" operator="equal">
      <formula>2</formula>
    </cfRule>
  </conditionalFormatting>
  <conditionalFormatting sqref="I35:I39">
    <cfRule type="cellIs" dxfId="947" priority="2816" operator="equal">
      <formula>3</formula>
    </cfRule>
    <cfRule type="cellIs" dxfId="946" priority="2817" operator="equal">
      <formula>4</formula>
    </cfRule>
    <cfRule type="cellIs" dxfId="945" priority="2818" operator="equal">
      <formula>5</formula>
    </cfRule>
  </conditionalFormatting>
  <conditionalFormatting sqref="I35:I39">
    <cfRule type="cellIs" dxfId="944" priority="2813" operator="equal">
      <formula>0</formula>
    </cfRule>
    <cfRule type="cellIs" dxfId="943" priority="2814" operator="equal">
      <formula>1</formula>
    </cfRule>
    <cfRule type="cellIs" dxfId="942" priority="2815" operator="equal">
      <formula>2</formula>
    </cfRule>
  </conditionalFormatting>
  <conditionalFormatting sqref="H42">
    <cfRule type="cellIs" dxfId="941" priority="2810" operator="equal">
      <formula>3</formula>
    </cfRule>
    <cfRule type="cellIs" dxfId="940" priority="2811" operator="equal">
      <formula>4</formula>
    </cfRule>
    <cfRule type="cellIs" dxfId="939" priority="2812" operator="equal">
      <formula>5</formula>
    </cfRule>
  </conditionalFormatting>
  <conditionalFormatting sqref="H42">
    <cfRule type="cellIs" dxfId="938" priority="2807" operator="equal">
      <formula>0</formula>
    </cfRule>
    <cfRule type="cellIs" dxfId="937" priority="2808" operator="equal">
      <formula>1</formula>
    </cfRule>
    <cfRule type="cellIs" dxfId="936" priority="2809" operator="equal">
      <formula>2</formula>
    </cfRule>
  </conditionalFormatting>
  <conditionalFormatting sqref="H43">
    <cfRule type="cellIs" dxfId="935" priority="2804" operator="equal">
      <formula>3</formula>
    </cfRule>
    <cfRule type="cellIs" dxfId="934" priority="2805" operator="equal">
      <formula>4</formula>
    </cfRule>
    <cfRule type="cellIs" dxfId="933" priority="2806" operator="equal">
      <formula>5</formula>
    </cfRule>
  </conditionalFormatting>
  <conditionalFormatting sqref="K145">
    <cfRule type="cellIs" dxfId="932" priority="1566" operator="equal">
      <formula>1</formula>
    </cfRule>
  </conditionalFormatting>
  <conditionalFormatting sqref="K145">
    <cfRule type="cellIs" dxfId="931" priority="1564" operator="equal">
      <formula>0</formula>
    </cfRule>
    <cfRule type="cellIs" dxfId="930" priority="1569" operator="equal">
      <formula>2</formula>
    </cfRule>
  </conditionalFormatting>
  <conditionalFormatting sqref="K147">
    <cfRule type="cellIs" dxfId="929" priority="1544" operator="equal">
      <formula>1</formula>
    </cfRule>
  </conditionalFormatting>
  <conditionalFormatting sqref="K147">
    <cfRule type="cellIs" dxfId="928" priority="1543" operator="equal">
      <formula>0</formula>
    </cfRule>
    <cfRule type="cellIs" dxfId="927" priority="1545" operator="equal">
      <formula>2</formula>
    </cfRule>
  </conditionalFormatting>
  <conditionalFormatting sqref="K149">
    <cfRule type="cellIs" dxfId="926" priority="1541" operator="equal">
      <formula>1</formula>
    </cfRule>
  </conditionalFormatting>
  <conditionalFormatting sqref="K149">
    <cfRule type="cellIs" dxfId="925" priority="1540" operator="equal">
      <formula>0</formula>
    </cfRule>
    <cfRule type="cellIs" dxfId="924" priority="1542" operator="equal">
      <formula>2</formula>
    </cfRule>
  </conditionalFormatting>
  <conditionalFormatting sqref="K151">
    <cfRule type="cellIs" dxfId="923" priority="1538" operator="equal">
      <formula>1</formula>
    </cfRule>
  </conditionalFormatting>
  <conditionalFormatting sqref="K151">
    <cfRule type="cellIs" dxfId="922" priority="1537" operator="equal">
      <formula>0</formula>
    </cfRule>
    <cfRule type="cellIs" dxfId="921" priority="1539" operator="equal">
      <formula>2</formula>
    </cfRule>
  </conditionalFormatting>
  <conditionalFormatting sqref="N146">
    <cfRule type="cellIs" dxfId="920" priority="1536" operator="greaterThan">
      <formula>7</formula>
    </cfRule>
  </conditionalFormatting>
  <conditionalFormatting sqref="O145">
    <cfRule type="cellIs" dxfId="919" priority="1521" operator="equal">
      <formula>1</formula>
    </cfRule>
  </conditionalFormatting>
  <conditionalFormatting sqref="O145">
    <cfRule type="cellIs" dxfId="918" priority="1520" operator="equal">
      <formula>0</formula>
    </cfRule>
    <cfRule type="cellIs" dxfId="917" priority="1522" operator="equal">
      <formula>2</formula>
    </cfRule>
  </conditionalFormatting>
  <conditionalFormatting sqref="O146">
    <cfRule type="cellIs" dxfId="916" priority="1518" operator="equal">
      <formula>1</formula>
    </cfRule>
  </conditionalFormatting>
  <conditionalFormatting sqref="O146">
    <cfRule type="cellIs" dxfId="915" priority="1517" operator="equal">
      <formula>0</formula>
    </cfRule>
    <cfRule type="cellIs" dxfId="914" priority="1519" operator="equal">
      <formula>2</formula>
    </cfRule>
  </conditionalFormatting>
  <conditionalFormatting sqref="O147">
    <cfRule type="cellIs" dxfId="913" priority="1515" operator="equal">
      <formula>1</formula>
    </cfRule>
  </conditionalFormatting>
  <conditionalFormatting sqref="O147">
    <cfRule type="cellIs" dxfId="912" priority="1514" operator="equal">
      <formula>0</formula>
    </cfRule>
    <cfRule type="cellIs" dxfId="911" priority="1516" operator="equal">
      <formula>2</formula>
    </cfRule>
  </conditionalFormatting>
  <conditionalFormatting sqref="J158">
    <cfRule type="cellIs" dxfId="910" priority="4090" operator="greaterThan">
      <formula>$N$146&gt;7</formula>
    </cfRule>
  </conditionalFormatting>
  <conditionalFormatting sqref="CZ10:DC13">
    <cfRule type="cellIs" dxfId="909" priority="1256" operator="equal">
      <formula>3</formula>
    </cfRule>
    <cfRule type="cellIs" dxfId="908" priority="1257" operator="equal">
      <formula>4</formula>
    </cfRule>
    <cfRule type="cellIs" dxfId="907" priority="1258" operator="equal">
      <formula>5</formula>
    </cfRule>
  </conditionalFormatting>
  <conditionalFormatting sqref="CZ10:DC13">
    <cfRule type="cellIs" dxfId="906" priority="1259" operator="equal">
      <formula>0</formula>
    </cfRule>
    <cfRule type="cellIs" dxfId="905" priority="1260" operator="equal">
      <formula>1</formula>
    </cfRule>
    <cfRule type="cellIs" dxfId="904" priority="1261" operator="equal">
      <formula>2</formula>
    </cfRule>
  </conditionalFormatting>
  <conditionalFormatting sqref="AX86:AX89">
    <cfRule type="cellIs" dxfId="903" priority="823" operator="equal">
      <formula>"Tark"</formula>
    </cfRule>
  </conditionalFormatting>
  <conditionalFormatting sqref="AX86:AX89">
    <cfRule type="containsText" dxfId="902" priority="822" operator="containsText" text="Ehkä">
      <formula>NOT(ISERROR(SEARCH("Ehkä",AX86)))</formula>
    </cfRule>
  </conditionalFormatting>
  <conditionalFormatting sqref="AX86:AX89">
    <cfRule type="colorScale" priority="824">
      <colorScale>
        <cfvo type="num" val="#REF!"/>
        <cfvo type="max"/>
        <color rgb="FFFF7128"/>
        <color rgb="FFFFEF9C"/>
      </colorScale>
    </cfRule>
  </conditionalFormatting>
  <conditionalFormatting sqref="BA106:BA109 BE106:BE109 BI106:BI109 BM106:BM109">
    <cfRule type="cellIs" dxfId="901" priority="765" operator="equal">
      <formula>3</formula>
    </cfRule>
    <cfRule type="cellIs" dxfId="900" priority="766" operator="equal">
      <formula>4</formula>
    </cfRule>
    <cfRule type="cellIs" dxfId="899" priority="767" operator="equal">
      <formula>5</formula>
    </cfRule>
  </conditionalFormatting>
  <conditionalFormatting sqref="AS194">
    <cfRule type="cellIs" dxfId="898" priority="753" operator="equal">
      <formula>3</formula>
    </cfRule>
    <cfRule type="cellIs" dxfId="897" priority="754" operator="equal">
      <formula>4</formula>
    </cfRule>
    <cfRule type="cellIs" dxfId="896" priority="755" operator="equal">
      <formula>5</formula>
    </cfRule>
  </conditionalFormatting>
  <conditionalFormatting sqref="BF115:BF117">
    <cfRule type="cellIs" dxfId="895" priority="819" operator="equal">
      <formula>3</formula>
    </cfRule>
    <cfRule type="cellIs" dxfId="894" priority="820" operator="equal">
      <formula>4</formula>
    </cfRule>
    <cfRule type="cellIs" dxfId="893" priority="821" operator="equal">
      <formula>5</formula>
    </cfRule>
  </conditionalFormatting>
  <conditionalFormatting sqref="BA106:BA109 BE106:BE109 BI106:BI109 BM106:BM109 BF115:BF117">
    <cfRule type="cellIs" dxfId="892" priority="816" operator="equal">
      <formula>0</formula>
    </cfRule>
    <cfRule type="cellIs" dxfId="891" priority="817" operator="equal">
      <formula>1</formula>
    </cfRule>
    <cfRule type="cellIs" dxfId="890" priority="818" operator="equal">
      <formula>2</formula>
    </cfRule>
  </conditionalFormatting>
  <conditionalFormatting sqref="BF119">
    <cfRule type="cellIs" dxfId="889" priority="807" operator="equal">
      <formula>3</formula>
    </cfRule>
    <cfRule type="cellIs" dxfId="888" priority="808" operator="equal">
      <formula>4</formula>
    </cfRule>
    <cfRule type="cellIs" dxfId="887" priority="809" operator="equal">
      <formula>5</formula>
    </cfRule>
  </conditionalFormatting>
  <conditionalFormatting sqref="BF119">
    <cfRule type="cellIs" dxfId="886" priority="804" operator="equal">
      <formula>0</formula>
    </cfRule>
    <cfRule type="cellIs" dxfId="885" priority="805" operator="equal">
      <formula>1</formula>
    </cfRule>
    <cfRule type="cellIs" dxfId="884" priority="806" operator="equal">
      <formula>2</formula>
    </cfRule>
  </conditionalFormatting>
  <conditionalFormatting sqref="BL119">
    <cfRule type="cellIs" dxfId="883" priority="801" operator="equal">
      <formula>3</formula>
    </cfRule>
    <cfRule type="cellIs" dxfId="882" priority="802" operator="equal">
      <formula>4</formula>
    </cfRule>
    <cfRule type="cellIs" dxfId="881" priority="803" operator="equal">
      <formula>5</formula>
    </cfRule>
  </conditionalFormatting>
  <conditionalFormatting sqref="BL119">
    <cfRule type="cellIs" dxfId="880" priority="798" operator="equal">
      <formula>0</formula>
    </cfRule>
    <cfRule type="cellIs" dxfId="879" priority="799" operator="equal">
      <formula>1</formula>
    </cfRule>
    <cfRule type="cellIs" dxfId="878" priority="800" operator="equal">
      <formula>2</formula>
    </cfRule>
  </conditionalFormatting>
  <conditionalFormatting sqref="BE138:BE140">
    <cfRule type="cellIs" dxfId="877" priority="795" operator="equal">
      <formula>3</formula>
    </cfRule>
    <cfRule type="cellIs" dxfId="876" priority="796" operator="equal">
      <formula>4</formula>
    </cfRule>
    <cfRule type="cellIs" dxfId="875" priority="797" operator="equal">
      <formula>5</formula>
    </cfRule>
  </conditionalFormatting>
  <conditionalFormatting sqref="BE138:BE140">
    <cfRule type="cellIs" dxfId="874" priority="792" operator="equal">
      <formula>0</formula>
    </cfRule>
    <cfRule type="cellIs" dxfId="873" priority="793" operator="equal">
      <formula>1</formula>
    </cfRule>
    <cfRule type="cellIs" dxfId="872" priority="794" operator="equal">
      <formula>2</formula>
    </cfRule>
  </conditionalFormatting>
  <conditionalFormatting sqref="BK138:BK140">
    <cfRule type="cellIs" dxfId="871" priority="789" operator="equal">
      <formula>3</formula>
    </cfRule>
    <cfRule type="cellIs" dxfId="870" priority="790" operator="equal">
      <formula>4</formula>
    </cfRule>
    <cfRule type="cellIs" dxfId="869" priority="791" operator="equal">
      <formula>5</formula>
    </cfRule>
  </conditionalFormatting>
  <conditionalFormatting sqref="BK138:BK140">
    <cfRule type="cellIs" dxfId="868" priority="786" operator="equal">
      <formula>0</formula>
    </cfRule>
    <cfRule type="cellIs" dxfId="867" priority="787" operator="equal">
      <formula>1</formula>
    </cfRule>
    <cfRule type="cellIs" dxfId="866" priority="788" operator="equal">
      <formula>2</formula>
    </cfRule>
  </conditionalFormatting>
  <conditionalFormatting sqref="AS144:AS153">
    <cfRule type="cellIs" dxfId="865" priority="783" operator="equal">
      <formula>3</formula>
    </cfRule>
    <cfRule type="cellIs" dxfId="864" priority="784" operator="equal">
      <formula>4</formula>
    </cfRule>
    <cfRule type="cellIs" dxfId="863" priority="785" operator="equal">
      <formula>5</formula>
    </cfRule>
  </conditionalFormatting>
  <conditionalFormatting sqref="AS144:AS153">
    <cfRule type="cellIs" dxfId="862" priority="780" operator="equal">
      <formula>0</formula>
    </cfRule>
    <cfRule type="cellIs" dxfId="861" priority="781" operator="equal">
      <formula>1</formula>
    </cfRule>
    <cfRule type="cellIs" dxfId="860" priority="782" operator="equal">
      <formula>2</formula>
    </cfRule>
  </conditionalFormatting>
  <conditionalFormatting sqref="AS159:AS163">
    <cfRule type="cellIs" dxfId="859" priority="777" operator="equal">
      <formula>3</formula>
    </cfRule>
    <cfRule type="cellIs" dxfId="858" priority="778" operator="equal">
      <formula>4</formula>
    </cfRule>
    <cfRule type="cellIs" dxfId="857" priority="779" operator="equal">
      <formula>5</formula>
    </cfRule>
  </conditionalFormatting>
  <conditionalFormatting sqref="AS159:AS163">
    <cfRule type="cellIs" dxfId="856" priority="774" operator="equal">
      <formula>0</formula>
    </cfRule>
    <cfRule type="cellIs" dxfId="855" priority="775" operator="equal">
      <formula>1</formula>
    </cfRule>
    <cfRule type="cellIs" dxfId="854" priority="776" operator="equal">
      <formula>2</formula>
    </cfRule>
  </conditionalFormatting>
  <conditionalFormatting sqref="BE182:BE184">
    <cfRule type="cellIs" dxfId="853" priority="771" operator="equal">
      <formula>3</formula>
    </cfRule>
    <cfRule type="cellIs" dxfId="852" priority="772" operator="equal">
      <formula>4</formula>
    </cfRule>
    <cfRule type="cellIs" dxfId="851" priority="773" operator="equal">
      <formula>5</formula>
    </cfRule>
  </conditionalFormatting>
  <conditionalFormatting sqref="BE182:BE184">
    <cfRule type="cellIs" dxfId="850" priority="768" operator="equal">
      <formula>0</formula>
    </cfRule>
    <cfRule type="cellIs" dxfId="849" priority="769" operator="equal">
      <formula>1</formula>
    </cfRule>
    <cfRule type="cellIs" dxfId="848" priority="770" operator="equal">
      <formula>2</formula>
    </cfRule>
  </conditionalFormatting>
  <conditionalFormatting sqref="AZ183:AZ189">
    <cfRule type="cellIs" dxfId="847" priority="759" operator="equal">
      <formula>3</formula>
    </cfRule>
    <cfRule type="cellIs" dxfId="846" priority="760" operator="equal">
      <formula>4</formula>
    </cfRule>
    <cfRule type="cellIs" dxfId="845" priority="761" operator="equal">
      <formula>5</formula>
    </cfRule>
  </conditionalFormatting>
  <conditionalFormatting sqref="AZ183:AZ189">
    <cfRule type="cellIs" dxfId="844" priority="756" operator="equal">
      <formula>0</formula>
    </cfRule>
    <cfRule type="cellIs" dxfId="843" priority="757" operator="equal">
      <formula>1</formula>
    </cfRule>
    <cfRule type="cellIs" dxfId="842" priority="758" operator="equal">
      <formula>2</formula>
    </cfRule>
  </conditionalFormatting>
  <conditionalFormatting sqref="AS194">
    <cfRule type="cellIs" dxfId="841" priority="750" operator="equal">
      <formula>0</formula>
    </cfRule>
    <cfRule type="cellIs" dxfId="840" priority="751" operator="equal">
      <formula>1</formula>
    </cfRule>
    <cfRule type="cellIs" dxfId="839" priority="752" operator="equal">
      <formula>2</formula>
    </cfRule>
  </conditionalFormatting>
  <conditionalFormatting sqref="AS197:AS202">
    <cfRule type="cellIs" dxfId="838" priority="717" operator="equal">
      <formula>3</formula>
    </cfRule>
    <cfRule type="cellIs" dxfId="837" priority="718" operator="equal">
      <formula>4</formula>
    </cfRule>
    <cfRule type="cellIs" dxfId="836" priority="719" operator="equal">
      <formula>5</formula>
    </cfRule>
  </conditionalFormatting>
  <conditionalFormatting sqref="AS197:AS202">
    <cfRule type="cellIs" dxfId="835" priority="714" operator="equal">
      <formula>0</formula>
    </cfRule>
    <cfRule type="cellIs" dxfId="834" priority="715" operator="equal">
      <formula>1</formula>
    </cfRule>
    <cfRule type="cellIs" dxfId="833" priority="716" operator="equal">
      <formula>2</formula>
    </cfRule>
  </conditionalFormatting>
  <conditionalFormatting sqref="BH255:BH266">
    <cfRule type="cellIs" dxfId="832" priority="678" operator="equal">
      <formula>0</formula>
    </cfRule>
    <cfRule type="cellIs" dxfId="831" priority="679" operator="equal">
      <formula>1</formula>
    </cfRule>
    <cfRule type="cellIs" dxfId="830" priority="680" operator="equal">
      <formula>2</formula>
    </cfRule>
  </conditionalFormatting>
  <conditionalFormatting sqref="BL133">
    <cfRule type="cellIs" dxfId="829" priority="654" operator="equal">
      <formula>0</formula>
    </cfRule>
    <cfRule type="cellIs" dxfId="828" priority="655" operator="equal">
      <formula>1</formula>
    </cfRule>
    <cfRule type="cellIs" dxfId="827" priority="656" operator="equal">
      <formula>2</formula>
    </cfRule>
  </conditionalFormatting>
  <conditionalFormatting sqref="AS211:AS213">
    <cfRule type="cellIs" dxfId="826" priority="705" operator="equal">
      <formula>3</formula>
    </cfRule>
    <cfRule type="cellIs" dxfId="825" priority="706" operator="equal">
      <formula>4</formula>
    </cfRule>
    <cfRule type="cellIs" dxfId="824" priority="707" operator="equal">
      <formula>5</formula>
    </cfRule>
  </conditionalFormatting>
  <conditionalFormatting sqref="AS211:AS213">
    <cfRule type="cellIs" dxfId="823" priority="702" operator="equal">
      <formula>0</formula>
    </cfRule>
    <cfRule type="cellIs" dxfId="822" priority="703" operator="equal">
      <formula>1</formula>
    </cfRule>
    <cfRule type="cellIs" dxfId="821" priority="704" operator="equal">
      <formula>2</formula>
    </cfRule>
  </conditionalFormatting>
  <conditionalFormatting sqref="BE101:BE102">
    <cfRule type="cellIs" dxfId="820" priority="627" operator="equal">
      <formula>3</formula>
    </cfRule>
    <cfRule type="cellIs" dxfId="819" priority="628" operator="equal">
      <formula>4</formula>
    </cfRule>
    <cfRule type="cellIs" dxfId="818" priority="629" operator="equal">
      <formula>5</formula>
    </cfRule>
  </conditionalFormatting>
  <conditionalFormatting sqref="BB255:BB266">
    <cfRule type="cellIs" dxfId="817" priority="687" operator="equal">
      <formula>3</formula>
    </cfRule>
    <cfRule type="cellIs" dxfId="816" priority="688" operator="equal">
      <formula>4</formula>
    </cfRule>
    <cfRule type="cellIs" dxfId="815" priority="689" operator="equal">
      <formula>5</formula>
    </cfRule>
  </conditionalFormatting>
  <conditionalFormatting sqref="BB255:BB266">
    <cfRule type="cellIs" dxfId="814" priority="684" operator="equal">
      <formula>0</formula>
    </cfRule>
    <cfRule type="cellIs" dxfId="813" priority="685" operator="equal">
      <formula>1</formula>
    </cfRule>
    <cfRule type="cellIs" dxfId="812" priority="686" operator="equal">
      <formula>2</formula>
    </cfRule>
  </conditionalFormatting>
  <conditionalFormatting sqref="BH255:BH266">
    <cfRule type="cellIs" dxfId="811" priority="681" operator="equal">
      <formula>3</formula>
    </cfRule>
    <cfRule type="cellIs" dxfId="810" priority="682" operator="equal">
      <formula>4</formula>
    </cfRule>
    <cfRule type="cellIs" dxfId="809" priority="683" operator="equal">
      <formula>5</formula>
    </cfRule>
  </conditionalFormatting>
  <conditionalFormatting sqref="BE101:BE102">
    <cfRule type="cellIs" dxfId="808" priority="624" operator="equal">
      <formula>0</formula>
    </cfRule>
    <cfRule type="cellIs" dxfId="807" priority="625" operator="equal">
      <formula>1</formula>
    </cfRule>
    <cfRule type="cellIs" dxfId="806" priority="626" operator="equal">
      <formula>2</formula>
    </cfRule>
  </conditionalFormatting>
  <conditionalFormatting sqref="BF124:BF126">
    <cfRule type="cellIs" dxfId="805" priority="675" operator="equal">
      <formula>3</formula>
    </cfRule>
    <cfRule type="cellIs" dxfId="804" priority="676" operator="equal">
      <formula>4</formula>
    </cfRule>
    <cfRule type="cellIs" dxfId="803" priority="677" operator="equal">
      <formula>5</formula>
    </cfRule>
  </conditionalFormatting>
  <conditionalFormatting sqref="BF124:BF126">
    <cfRule type="cellIs" dxfId="802" priority="672" operator="equal">
      <formula>0</formula>
    </cfRule>
    <cfRule type="cellIs" dxfId="801" priority="673" operator="equal">
      <formula>1</formula>
    </cfRule>
    <cfRule type="cellIs" dxfId="800" priority="674" operator="equal">
      <formula>2</formula>
    </cfRule>
  </conditionalFormatting>
  <conditionalFormatting sqref="BF133">
    <cfRule type="cellIs" dxfId="799" priority="663" operator="equal">
      <formula>3</formula>
    </cfRule>
    <cfRule type="cellIs" dxfId="798" priority="664" operator="equal">
      <formula>4</formula>
    </cfRule>
    <cfRule type="cellIs" dxfId="797" priority="665" operator="equal">
      <formula>5</formula>
    </cfRule>
  </conditionalFormatting>
  <conditionalFormatting sqref="BF133">
    <cfRule type="cellIs" dxfId="796" priority="660" operator="equal">
      <formula>0</formula>
    </cfRule>
    <cfRule type="cellIs" dxfId="795" priority="661" operator="equal">
      <formula>1</formula>
    </cfRule>
    <cfRule type="cellIs" dxfId="794" priority="662" operator="equal">
      <formula>2</formula>
    </cfRule>
  </conditionalFormatting>
  <conditionalFormatting sqref="BL133">
    <cfRule type="cellIs" dxfId="793" priority="657" operator="equal">
      <formula>3</formula>
    </cfRule>
    <cfRule type="cellIs" dxfId="792" priority="658" operator="equal">
      <formula>4</formula>
    </cfRule>
    <cfRule type="cellIs" dxfId="791" priority="659" operator="equal">
      <formula>5</formula>
    </cfRule>
  </conditionalFormatting>
  <conditionalFormatting sqref="BH86">
    <cfRule type="cellIs" dxfId="790" priority="621" operator="equal">
      <formula>3</formula>
    </cfRule>
    <cfRule type="cellIs" dxfId="789" priority="622" operator="equal">
      <formula>4</formula>
    </cfRule>
    <cfRule type="cellIs" dxfId="788" priority="623" operator="equal">
      <formula>5</formula>
    </cfRule>
  </conditionalFormatting>
  <conditionalFormatting sqref="BH86">
    <cfRule type="cellIs" dxfId="787" priority="618" operator="equal">
      <formula>0</formula>
    </cfRule>
    <cfRule type="cellIs" dxfId="786" priority="619" operator="equal">
      <formula>1</formula>
    </cfRule>
    <cfRule type="cellIs" dxfId="785" priority="620" operator="equal">
      <formula>2</formula>
    </cfRule>
  </conditionalFormatting>
  <conditionalFormatting sqref="AX85">
    <cfRule type="cellIs" dxfId="784" priority="611" operator="equal">
      <formula>6</formula>
    </cfRule>
    <cfRule type="cellIs" dxfId="783" priority="615" operator="equal">
      <formula>3</formula>
    </cfRule>
    <cfRule type="cellIs" dxfId="782" priority="616" operator="equal">
      <formula>4</formula>
    </cfRule>
    <cfRule type="cellIs" dxfId="781" priority="617" operator="equal">
      <formula>5</formula>
    </cfRule>
  </conditionalFormatting>
  <conditionalFormatting sqref="AX85">
    <cfRule type="cellIs" dxfId="780" priority="612" operator="equal">
      <formula>0</formula>
    </cfRule>
    <cfRule type="cellIs" dxfId="779" priority="613" operator="equal">
      <formula>1</formula>
    </cfRule>
    <cfRule type="cellIs" dxfId="778" priority="614" operator="equal">
      <formula>2</formula>
    </cfRule>
  </conditionalFormatting>
  <conditionalFormatting sqref="AX75:AX77">
    <cfRule type="cellIs" dxfId="777" priority="599" operator="equal">
      <formula>0</formula>
    </cfRule>
    <cfRule type="cellIs" dxfId="776" priority="600" operator="equal">
      <formula>1</formula>
    </cfRule>
    <cfRule type="cellIs" dxfId="775" priority="601" operator="equal">
      <formula>2</formula>
    </cfRule>
  </conditionalFormatting>
  <conditionalFormatting sqref="AX68">
    <cfRule type="cellIs" dxfId="774" priority="557" operator="equal">
      <formula>0</formula>
    </cfRule>
    <cfRule type="cellIs" dxfId="773" priority="558" operator="equal">
      <formula>1</formula>
    </cfRule>
    <cfRule type="cellIs" dxfId="772" priority="559" operator="equal">
      <formula>2</formula>
    </cfRule>
  </conditionalFormatting>
  <conditionalFormatting sqref="BE74:BE77">
    <cfRule type="cellIs" dxfId="771" priority="608" operator="equal">
      <formula>3</formula>
    </cfRule>
    <cfRule type="cellIs" dxfId="770" priority="609" operator="equal">
      <formula>4</formula>
    </cfRule>
    <cfRule type="cellIs" dxfId="769" priority="610" operator="equal">
      <formula>5</formula>
    </cfRule>
  </conditionalFormatting>
  <conditionalFormatting sqref="BE74:BE77">
    <cfRule type="cellIs" dxfId="768" priority="605" operator="equal">
      <formula>0</formula>
    </cfRule>
    <cfRule type="cellIs" dxfId="767" priority="606" operator="equal">
      <formula>1</formula>
    </cfRule>
    <cfRule type="cellIs" dxfId="766" priority="607" operator="equal">
      <formula>2</formula>
    </cfRule>
  </conditionalFormatting>
  <conditionalFormatting sqref="AX75:AX77">
    <cfRule type="cellIs" dxfId="765" priority="602" operator="equal">
      <formula>3</formula>
    </cfRule>
    <cfRule type="cellIs" dxfId="764" priority="603" operator="equal">
      <formula>4</formula>
    </cfRule>
    <cfRule type="cellIs" dxfId="763" priority="604" operator="equal">
      <formula>5</formula>
    </cfRule>
  </conditionalFormatting>
  <conditionalFormatting sqref="BK61:BK64">
    <cfRule type="cellIs" dxfId="762" priority="596" operator="equal">
      <formula>3</formula>
    </cfRule>
    <cfRule type="cellIs" dxfId="761" priority="597" operator="equal">
      <formula>4</formula>
    </cfRule>
    <cfRule type="cellIs" dxfId="760" priority="598" operator="equal">
      <formula>5</formula>
    </cfRule>
  </conditionalFormatting>
  <conditionalFormatting sqref="BK61:BK64">
    <cfRule type="cellIs" dxfId="759" priority="593" operator="equal">
      <formula>0</formula>
    </cfRule>
    <cfRule type="cellIs" dxfId="758" priority="594" operator="equal">
      <formula>1</formula>
    </cfRule>
    <cfRule type="cellIs" dxfId="757" priority="595" operator="equal">
      <formula>2</formula>
    </cfRule>
  </conditionalFormatting>
  <conditionalFormatting sqref="BI67">
    <cfRule type="cellIs" dxfId="756" priority="590" operator="equal">
      <formula>3</formula>
    </cfRule>
    <cfRule type="cellIs" dxfId="755" priority="591" operator="equal">
      <formula>4</formula>
    </cfRule>
    <cfRule type="cellIs" dxfId="754" priority="592" operator="equal">
      <formula>5</formula>
    </cfRule>
  </conditionalFormatting>
  <conditionalFormatting sqref="BI67">
    <cfRule type="cellIs" dxfId="753" priority="587" operator="equal">
      <formula>0</formula>
    </cfRule>
    <cfRule type="cellIs" dxfId="752" priority="588" operator="equal">
      <formula>1</formula>
    </cfRule>
    <cfRule type="cellIs" dxfId="751" priority="589" operator="equal">
      <formula>2</formula>
    </cfRule>
  </conditionalFormatting>
  <conditionalFormatting sqref="BI68">
    <cfRule type="cellIs" dxfId="750" priority="584" operator="equal">
      <formula>3</formula>
    </cfRule>
    <cfRule type="cellIs" dxfId="749" priority="585" operator="equal">
      <formula>4</formula>
    </cfRule>
    <cfRule type="cellIs" dxfId="748" priority="586" operator="equal">
      <formula>5</formula>
    </cfRule>
  </conditionalFormatting>
  <conditionalFormatting sqref="BI68">
    <cfRule type="cellIs" dxfId="747" priority="581" operator="equal">
      <formula>0</formula>
    </cfRule>
    <cfRule type="cellIs" dxfId="746" priority="582" operator="equal">
      <formula>1</formula>
    </cfRule>
    <cfRule type="cellIs" dxfId="745" priority="583" operator="equal">
      <formula>2</formula>
    </cfRule>
  </conditionalFormatting>
  <conditionalFormatting sqref="AS60:AS64">
    <cfRule type="cellIs" dxfId="744" priority="578" operator="equal">
      <formula>3</formula>
    </cfRule>
    <cfRule type="cellIs" dxfId="743" priority="579" operator="equal">
      <formula>4</formula>
    </cfRule>
    <cfRule type="cellIs" dxfId="742" priority="580" operator="equal">
      <formula>5</formula>
    </cfRule>
  </conditionalFormatting>
  <conditionalFormatting sqref="AS60:AS64">
    <cfRule type="cellIs" dxfId="741" priority="575" operator="equal">
      <formula>0</formula>
    </cfRule>
    <cfRule type="cellIs" dxfId="740" priority="576" operator="equal">
      <formula>1</formula>
    </cfRule>
    <cfRule type="cellIs" dxfId="739" priority="577" operator="equal">
      <formula>2</formula>
    </cfRule>
  </conditionalFormatting>
  <conditionalFormatting sqref="AY60:AY64">
    <cfRule type="cellIs" dxfId="738" priority="572" operator="equal">
      <formula>3</formula>
    </cfRule>
    <cfRule type="cellIs" dxfId="737" priority="573" operator="equal">
      <formula>4</formula>
    </cfRule>
    <cfRule type="cellIs" dxfId="736" priority="574" operator="equal">
      <formula>5</formula>
    </cfRule>
  </conditionalFormatting>
  <conditionalFormatting sqref="AY60:AY64">
    <cfRule type="cellIs" dxfId="735" priority="569" operator="equal">
      <formula>0</formula>
    </cfRule>
    <cfRule type="cellIs" dxfId="734" priority="570" operator="equal">
      <formula>1</formula>
    </cfRule>
    <cfRule type="cellIs" dxfId="733" priority="571" operator="equal">
      <formula>2</formula>
    </cfRule>
  </conditionalFormatting>
  <conditionalFormatting sqref="AX67">
    <cfRule type="cellIs" dxfId="732" priority="566" operator="equal">
      <formula>3</formula>
    </cfRule>
    <cfRule type="cellIs" dxfId="731" priority="567" operator="equal">
      <formula>4</formula>
    </cfRule>
    <cfRule type="cellIs" dxfId="730" priority="568" operator="equal">
      <formula>5</formula>
    </cfRule>
  </conditionalFormatting>
  <conditionalFormatting sqref="AX67">
    <cfRule type="cellIs" dxfId="729" priority="563" operator="equal">
      <formula>0</formula>
    </cfRule>
    <cfRule type="cellIs" dxfId="728" priority="564" operator="equal">
      <formula>1</formula>
    </cfRule>
    <cfRule type="cellIs" dxfId="727" priority="565" operator="equal">
      <formula>2</formula>
    </cfRule>
  </conditionalFormatting>
  <conditionalFormatting sqref="AX68">
    <cfRule type="cellIs" dxfId="726" priority="560" operator="equal">
      <formula>3</formula>
    </cfRule>
    <cfRule type="cellIs" dxfId="725" priority="561" operator="equal">
      <formula>4</formula>
    </cfRule>
    <cfRule type="cellIs" dxfId="724" priority="562" operator="equal">
      <formula>5</formula>
    </cfRule>
  </conditionalFormatting>
  <conditionalFormatting sqref="BA170">
    <cfRule type="cellIs" dxfId="723" priority="555" operator="equal">
      <formula>1</formula>
    </cfRule>
  </conditionalFormatting>
  <conditionalFormatting sqref="BA170">
    <cfRule type="cellIs" dxfId="722" priority="554" operator="equal">
      <formula>0</formula>
    </cfRule>
    <cfRule type="cellIs" dxfId="721" priority="556" operator="equal">
      <formula>2</formula>
    </cfRule>
  </conditionalFormatting>
  <conditionalFormatting sqref="BD171">
    <cfRule type="cellIs" dxfId="720" priority="544" operator="greaterThan">
      <formula>7</formula>
    </cfRule>
  </conditionalFormatting>
  <conditionalFormatting sqref="BE170">
    <cfRule type="cellIs" dxfId="719" priority="542" operator="equal">
      <formula>1</formula>
    </cfRule>
  </conditionalFormatting>
  <conditionalFormatting sqref="BE170">
    <cfRule type="cellIs" dxfId="718" priority="541" operator="equal">
      <formula>0</formula>
    </cfRule>
    <cfRule type="cellIs" dxfId="717" priority="543" operator="equal">
      <formula>2</formula>
    </cfRule>
  </conditionalFormatting>
  <conditionalFormatting sqref="BE171">
    <cfRule type="cellIs" dxfId="716" priority="539" operator="equal">
      <formula>1</formula>
    </cfRule>
  </conditionalFormatting>
  <conditionalFormatting sqref="BE171">
    <cfRule type="cellIs" dxfId="715" priority="538" operator="equal">
      <formula>0</formula>
    </cfRule>
    <cfRule type="cellIs" dxfId="714" priority="540" operator="equal">
      <formula>2</formula>
    </cfRule>
  </conditionalFormatting>
  <conditionalFormatting sqref="BE172">
    <cfRule type="cellIs" dxfId="713" priority="536" operator="equal">
      <formula>1</formula>
    </cfRule>
  </conditionalFormatting>
  <conditionalFormatting sqref="BE172">
    <cfRule type="cellIs" dxfId="712" priority="535" operator="equal">
      <formula>0</formula>
    </cfRule>
    <cfRule type="cellIs" dxfId="711" priority="537" operator="equal">
      <formula>2</formula>
    </cfRule>
  </conditionalFormatting>
  <conditionalFormatting sqref="AZ183:AZ189">
    <cfRule type="cellIs" dxfId="710" priority="825" operator="greaterThan">
      <formula>$N$146&gt;7</formula>
    </cfRule>
  </conditionalFormatting>
  <conditionalFormatting sqref="AS264">
    <cfRule type="cellIs" dxfId="709" priority="483" operator="equal">
      <formula>3</formula>
    </cfRule>
    <cfRule type="cellIs" dxfId="708" priority="484" operator="equal">
      <formula>4</formula>
    </cfRule>
    <cfRule type="cellIs" dxfId="707" priority="485" operator="equal">
      <formula>5</formula>
    </cfRule>
  </conditionalFormatting>
  <conditionalFormatting sqref="AS264">
    <cfRule type="cellIs" dxfId="706" priority="480" operator="equal">
      <formula>0</formula>
    </cfRule>
    <cfRule type="cellIs" dxfId="705" priority="481" operator="equal">
      <formula>1</formula>
    </cfRule>
    <cfRule type="cellIs" dxfId="704" priority="482" operator="equal">
      <formula>2</formula>
    </cfRule>
  </conditionalFormatting>
  <conditionalFormatting sqref="BK8:BK11">
    <cfRule type="cellIs" dxfId="703" priority="477" operator="equal">
      <formula>3</formula>
    </cfRule>
    <cfRule type="cellIs" dxfId="702" priority="478" operator="equal">
      <formula>4</formula>
    </cfRule>
    <cfRule type="cellIs" dxfId="701" priority="479" operator="equal">
      <formula>5</formula>
    </cfRule>
  </conditionalFormatting>
  <conditionalFormatting sqref="BK8:BK11">
    <cfRule type="cellIs" dxfId="700" priority="474" operator="equal">
      <formula>0</formula>
    </cfRule>
    <cfRule type="cellIs" dxfId="699" priority="475" operator="equal">
      <formula>1</formula>
    </cfRule>
    <cfRule type="cellIs" dxfId="698" priority="476" operator="equal">
      <formula>2</formula>
    </cfRule>
  </conditionalFormatting>
  <conditionalFormatting sqref="AZ16:AZ19">
    <cfRule type="cellIs" dxfId="697" priority="471" operator="equal">
      <formula>3</formula>
    </cfRule>
    <cfRule type="cellIs" dxfId="696" priority="472" operator="equal">
      <formula>4</formula>
    </cfRule>
    <cfRule type="cellIs" dxfId="695" priority="473" operator="equal">
      <formula>5</formula>
    </cfRule>
  </conditionalFormatting>
  <conditionalFormatting sqref="AZ16:AZ19">
    <cfRule type="cellIs" dxfId="694" priority="468" operator="equal">
      <formula>0</formula>
    </cfRule>
    <cfRule type="cellIs" dxfId="693" priority="469" operator="equal">
      <formula>1</formula>
    </cfRule>
    <cfRule type="cellIs" dxfId="692" priority="470" operator="equal">
      <formula>2</formula>
    </cfRule>
  </conditionalFormatting>
  <conditionalFormatting sqref="BK12">
    <cfRule type="cellIs" dxfId="691" priority="449" operator="equal">
      <formula>6</formula>
    </cfRule>
    <cfRule type="cellIs" dxfId="690" priority="453" operator="equal">
      <formula>3</formula>
    </cfRule>
    <cfRule type="cellIs" dxfId="689" priority="454" operator="equal">
      <formula>4</formula>
    </cfRule>
    <cfRule type="cellIs" dxfId="688" priority="455" operator="equal">
      <formula>5</formula>
    </cfRule>
  </conditionalFormatting>
  <conditionalFormatting sqref="BK12">
    <cfRule type="cellIs" dxfId="687" priority="450" operator="equal">
      <formula>0</formula>
    </cfRule>
    <cfRule type="cellIs" dxfId="686" priority="451" operator="equal">
      <formula>1</formula>
    </cfRule>
    <cfRule type="cellIs" dxfId="685" priority="452" operator="equal">
      <formula>2</formula>
    </cfRule>
  </conditionalFormatting>
  <conditionalFormatting sqref="AZ12:AZ13">
    <cfRule type="cellIs" dxfId="684" priority="446" operator="equal">
      <formula>3</formula>
    </cfRule>
    <cfRule type="cellIs" dxfId="683" priority="447" operator="equal">
      <formula>4</formula>
    </cfRule>
    <cfRule type="cellIs" dxfId="682" priority="448" operator="equal">
      <formula>5</formula>
    </cfRule>
  </conditionalFormatting>
  <conditionalFormatting sqref="AZ12:AZ13">
    <cfRule type="cellIs" dxfId="681" priority="443" operator="equal">
      <formula>0</formula>
    </cfRule>
    <cfRule type="cellIs" dxfId="680" priority="444" operator="equal">
      <formula>1</formula>
    </cfRule>
    <cfRule type="cellIs" dxfId="679" priority="445" operator="equal">
      <formula>2</formula>
    </cfRule>
  </conditionalFormatting>
  <conditionalFormatting sqref="BH88">
    <cfRule type="cellIs" dxfId="678" priority="416" operator="equal">
      <formula>3</formula>
    </cfRule>
    <cfRule type="cellIs" dxfId="677" priority="417" operator="equal">
      <formula>4</formula>
    </cfRule>
    <cfRule type="cellIs" dxfId="676" priority="418" operator="equal">
      <formula>5</formula>
    </cfRule>
  </conditionalFormatting>
  <conditionalFormatting sqref="BH88">
    <cfRule type="cellIs" dxfId="675" priority="413" operator="equal">
      <formula>0</formula>
    </cfRule>
    <cfRule type="cellIs" dxfId="674" priority="414" operator="equal">
      <formula>1</formula>
    </cfRule>
    <cfRule type="cellIs" dxfId="673" priority="415" operator="equal">
      <formula>2</formula>
    </cfRule>
  </conditionalFormatting>
  <conditionalFormatting sqref="BH90">
    <cfRule type="cellIs" dxfId="672" priority="410" operator="equal">
      <formula>3</formula>
    </cfRule>
    <cfRule type="cellIs" dxfId="671" priority="411" operator="equal">
      <formula>4</formula>
    </cfRule>
    <cfRule type="cellIs" dxfId="670" priority="412" operator="equal">
      <formula>5</formula>
    </cfRule>
  </conditionalFormatting>
  <conditionalFormatting sqref="BH90">
    <cfRule type="cellIs" dxfId="669" priority="407" operator="equal">
      <formula>0</formula>
    </cfRule>
    <cfRule type="cellIs" dxfId="668" priority="408" operator="equal">
      <formula>1</formula>
    </cfRule>
    <cfRule type="cellIs" dxfId="667" priority="409" operator="equal">
      <formula>2</formula>
    </cfRule>
  </conditionalFormatting>
  <conditionalFormatting sqref="BH92">
    <cfRule type="cellIs" dxfId="666" priority="404" operator="equal">
      <formula>3</formula>
    </cfRule>
    <cfRule type="cellIs" dxfId="665" priority="405" operator="equal">
      <formula>4</formula>
    </cfRule>
    <cfRule type="cellIs" dxfId="664" priority="406" operator="equal">
      <formula>5</formula>
    </cfRule>
  </conditionalFormatting>
  <conditionalFormatting sqref="BH92">
    <cfRule type="cellIs" dxfId="663" priority="401" operator="equal">
      <formula>0</formula>
    </cfRule>
    <cfRule type="cellIs" dxfId="662" priority="402" operator="equal">
      <formula>1</formula>
    </cfRule>
    <cfRule type="cellIs" dxfId="661" priority="403" operator="equal">
      <formula>2</formula>
    </cfRule>
  </conditionalFormatting>
  <conditionalFormatting sqref="BH94">
    <cfRule type="cellIs" dxfId="660" priority="398" operator="equal">
      <formula>3</formula>
    </cfRule>
    <cfRule type="cellIs" dxfId="659" priority="399" operator="equal">
      <formula>4</formula>
    </cfRule>
    <cfRule type="cellIs" dxfId="658" priority="400" operator="equal">
      <formula>5</formula>
    </cfRule>
  </conditionalFormatting>
  <conditionalFormatting sqref="BH94">
    <cfRule type="cellIs" dxfId="657" priority="395" operator="equal">
      <formula>0</formula>
    </cfRule>
    <cfRule type="cellIs" dxfId="656" priority="396" operator="equal">
      <formula>1</formula>
    </cfRule>
    <cfRule type="cellIs" dxfId="655" priority="397" operator="equal">
      <formula>2</formula>
    </cfRule>
  </conditionalFormatting>
  <conditionalFormatting sqref="BM101">
    <cfRule type="cellIs" dxfId="654" priority="355" operator="equal">
      <formula>3</formula>
    </cfRule>
    <cfRule type="cellIs" dxfId="653" priority="356" operator="equal">
      <formula>4</formula>
    </cfRule>
    <cfRule type="cellIs" dxfId="652" priority="357" operator="equal">
      <formula>5</formula>
    </cfRule>
  </conditionalFormatting>
  <conditionalFormatting sqref="BM101">
    <cfRule type="cellIs" dxfId="651" priority="352" operator="equal">
      <formula>0</formula>
    </cfRule>
    <cfRule type="cellIs" dxfId="650" priority="353" operator="equal">
      <formula>1</formula>
    </cfRule>
    <cfRule type="cellIs" dxfId="649" priority="354" operator="equal">
      <formula>2</formula>
    </cfRule>
  </conditionalFormatting>
  <conditionalFormatting sqref="BH96">
    <cfRule type="cellIs" dxfId="648" priority="382" operator="equal">
      <formula>6</formula>
    </cfRule>
    <cfRule type="cellIs" dxfId="647" priority="386" operator="equal">
      <formula>3</formula>
    </cfRule>
    <cfRule type="cellIs" dxfId="646" priority="387" operator="equal">
      <formula>4</formula>
    </cfRule>
    <cfRule type="cellIs" dxfId="645" priority="388" operator="equal">
      <formula>5</formula>
    </cfRule>
  </conditionalFormatting>
  <conditionalFormatting sqref="BH96">
    <cfRule type="cellIs" dxfId="644" priority="383" operator="equal">
      <formula>0</formula>
    </cfRule>
    <cfRule type="cellIs" dxfId="643" priority="384" operator="equal">
      <formula>1</formula>
    </cfRule>
    <cfRule type="cellIs" dxfId="642" priority="385" operator="equal">
      <formula>2</formula>
    </cfRule>
  </conditionalFormatting>
  <conditionalFormatting sqref="BI101">
    <cfRule type="cellIs" dxfId="641" priority="379" operator="equal">
      <formula>3</formula>
    </cfRule>
    <cfRule type="cellIs" dxfId="640" priority="380" operator="equal">
      <formula>4</formula>
    </cfRule>
    <cfRule type="cellIs" dxfId="639" priority="381" operator="equal">
      <formula>5</formula>
    </cfRule>
  </conditionalFormatting>
  <conditionalFormatting sqref="BI101">
    <cfRule type="cellIs" dxfId="638" priority="376" operator="equal">
      <formula>0</formula>
    </cfRule>
    <cfRule type="cellIs" dxfId="637" priority="377" operator="equal">
      <formula>1</formula>
    </cfRule>
    <cfRule type="cellIs" dxfId="636" priority="378" operator="equal">
      <formula>2</formula>
    </cfRule>
  </conditionalFormatting>
  <conditionalFormatting sqref="BI102">
    <cfRule type="cellIs" dxfId="635" priority="373" operator="equal">
      <formula>3</formula>
    </cfRule>
    <cfRule type="cellIs" dxfId="634" priority="374" operator="equal">
      <formula>4</formula>
    </cfRule>
    <cfRule type="cellIs" dxfId="633" priority="375" operator="equal">
      <formula>5</formula>
    </cfRule>
  </conditionalFormatting>
  <conditionalFormatting sqref="BI102">
    <cfRule type="cellIs" dxfId="632" priority="370" operator="equal">
      <formula>0</formula>
    </cfRule>
    <cfRule type="cellIs" dxfId="631" priority="371" operator="equal">
      <formula>1</formula>
    </cfRule>
    <cfRule type="cellIs" dxfId="630" priority="372" operator="equal">
      <formula>2</formula>
    </cfRule>
  </conditionalFormatting>
  <conditionalFormatting sqref="BM102">
    <cfRule type="cellIs" dxfId="629" priority="367" operator="equal">
      <formula>3</formula>
    </cfRule>
    <cfRule type="cellIs" dxfId="628" priority="368" operator="equal">
      <formula>4</formula>
    </cfRule>
    <cfRule type="cellIs" dxfId="627" priority="369" operator="equal">
      <formula>5</formula>
    </cfRule>
  </conditionalFormatting>
  <conditionalFormatting sqref="BM102">
    <cfRule type="cellIs" dxfId="626" priority="364" operator="equal">
      <formula>0</formula>
    </cfRule>
    <cfRule type="cellIs" dxfId="625" priority="365" operator="equal">
      <formula>1</formula>
    </cfRule>
    <cfRule type="cellIs" dxfId="624" priority="366" operator="equal">
      <formula>2</formula>
    </cfRule>
  </conditionalFormatting>
  <conditionalFormatting sqref="BK115:BK117">
    <cfRule type="cellIs" dxfId="623" priority="349" operator="equal">
      <formula>3</formula>
    </cfRule>
    <cfRule type="cellIs" dxfId="622" priority="350" operator="equal">
      <formula>4</formula>
    </cfRule>
    <cfRule type="cellIs" dxfId="621" priority="351" operator="equal">
      <formula>5</formula>
    </cfRule>
  </conditionalFormatting>
  <conditionalFormatting sqref="BK115:BK117">
    <cfRule type="cellIs" dxfId="620" priority="346" operator="equal">
      <formula>0</formula>
    </cfRule>
    <cfRule type="cellIs" dxfId="619" priority="347" operator="equal">
      <formula>1</formula>
    </cfRule>
    <cfRule type="cellIs" dxfId="618" priority="348" operator="equal">
      <formula>2</formula>
    </cfRule>
  </conditionalFormatting>
  <conditionalFormatting sqref="BL115:BL117">
    <cfRule type="cellIs" dxfId="617" priority="343" operator="equal">
      <formula>3</formula>
    </cfRule>
    <cfRule type="cellIs" dxfId="616" priority="344" operator="equal">
      <formula>4</formula>
    </cfRule>
    <cfRule type="cellIs" dxfId="615" priority="345" operator="equal">
      <formula>5</formula>
    </cfRule>
  </conditionalFormatting>
  <conditionalFormatting sqref="BL115:BL117">
    <cfRule type="cellIs" dxfId="614" priority="340" operator="equal">
      <formula>0</formula>
    </cfRule>
    <cfRule type="cellIs" dxfId="613" priority="341" operator="equal">
      <formula>1</formula>
    </cfRule>
    <cfRule type="cellIs" dxfId="612" priority="342" operator="equal">
      <formula>2</formula>
    </cfRule>
  </conditionalFormatting>
  <conditionalFormatting sqref="BF128">
    <cfRule type="cellIs" dxfId="611" priority="337" operator="equal">
      <formula>3</formula>
    </cfRule>
    <cfRule type="cellIs" dxfId="610" priority="338" operator="equal">
      <formula>4</formula>
    </cfRule>
    <cfRule type="cellIs" dxfId="609" priority="339" operator="equal">
      <formula>5</formula>
    </cfRule>
  </conditionalFormatting>
  <conditionalFormatting sqref="BF128">
    <cfRule type="cellIs" dxfId="608" priority="334" operator="equal">
      <formula>0</formula>
    </cfRule>
    <cfRule type="cellIs" dxfId="607" priority="335" operator="equal">
      <formula>1</formula>
    </cfRule>
    <cfRule type="cellIs" dxfId="606" priority="336" operator="equal">
      <formula>2</formula>
    </cfRule>
  </conditionalFormatting>
  <conditionalFormatting sqref="BF129">
    <cfRule type="cellIs" dxfId="605" priority="331" operator="equal">
      <formula>3</formula>
    </cfRule>
    <cfRule type="cellIs" dxfId="604" priority="332" operator="equal">
      <formula>4</formula>
    </cfRule>
    <cfRule type="cellIs" dxfId="603" priority="333" operator="equal">
      <formula>5</formula>
    </cfRule>
  </conditionalFormatting>
  <conditionalFormatting sqref="BF129">
    <cfRule type="cellIs" dxfId="602" priority="328" operator="equal">
      <formula>0</formula>
    </cfRule>
    <cfRule type="cellIs" dxfId="601" priority="329" operator="equal">
      <formula>1</formula>
    </cfRule>
    <cfRule type="cellIs" dxfId="600" priority="330" operator="equal">
      <formula>2</formula>
    </cfRule>
  </conditionalFormatting>
  <conditionalFormatting sqref="BF130">
    <cfRule type="cellIs" dxfId="599" priority="325" operator="equal">
      <formula>3</formula>
    </cfRule>
    <cfRule type="cellIs" dxfId="598" priority="326" operator="equal">
      <formula>4</formula>
    </cfRule>
    <cfRule type="cellIs" dxfId="597" priority="327" operator="equal">
      <formula>5</formula>
    </cfRule>
  </conditionalFormatting>
  <conditionalFormatting sqref="BF130">
    <cfRule type="cellIs" dxfId="596" priority="322" operator="equal">
      <formula>0</formula>
    </cfRule>
    <cfRule type="cellIs" dxfId="595" priority="323" operator="equal">
      <formula>1</formula>
    </cfRule>
    <cfRule type="cellIs" dxfId="594" priority="324" operator="equal">
      <formula>2</formula>
    </cfRule>
  </conditionalFormatting>
  <conditionalFormatting sqref="BL124">
    <cfRule type="cellIs" dxfId="593" priority="319" operator="equal">
      <formula>3</formula>
    </cfRule>
    <cfRule type="cellIs" dxfId="592" priority="320" operator="equal">
      <formula>4</formula>
    </cfRule>
    <cfRule type="cellIs" dxfId="591" priority="321" operator="equal">
      <formula>5</formula>
    </cfRule>
  </conditionalFormatting>
  <conditionalFormatting sqref="BL124">
    <cfRule type="cellIs" dxfId="590" priority="316" operator="equal">
      <formula>0</formula>
    </cfRule>
    <cfRule type="cellIs" dxfId="589" priority="317" operator="equal">
      <formula>1</formula>
    </cfRule>
    <cfRule type="cellIs" dxfId="588" priority="318" operator="equal">
      <formula>2</formula>
    </cfRule>
  </conditionalFormatting>
  <conditionalFormatting sqref="BL125">
    <cfRule type="cellIs" dxfId="587" priority="313" operator="equal">
      <formula>3</formula>
    </cfRule>
    <cfRule type="cellIs" dxfId="586" priority="314" operator="equal">
      <formula>4</formula>
    </cfRule>
    <cfRule type="cellIs" dxfId="585" priority="315" operator="equal">
      <formula>5</formula>
    </cfRule>
  </conditionalFormatting>
  <conditionalFormatting sqref="BL125">
    <cfRule type="cellIs" dxfId="584" priority="310" operator="equal">
      <formula>0</formula>
    </cfRule>
    <cfRule type="cellIs" dxfId="583" priority="311" operator="equal">
      <formula>1</formula>
    </cfRule>
    <cfRule type="cellIs" dxfId="582" priority="312" operator="equal">
      <formula>2</formula>
    </cfRule>
  </conditionalFormatting>
  <conditionalFormatting sqref="BL126">
    <cfRule type="cellIs" dxfId="581" priority="307" operator="equal">
      <formula>3</formula>
    </cfRule>
    <cfRule type="cellIs" dxfId="580" priority="308" operator="equal">
      <formula>4</formula>
    </cfRule>
    <cfRule type="cellIs" dxfId="579" priority="309" operator="equal">
      <formula>5</formula>
    </cfRule>
  </conditionalFormatting>
  <conditionalFormatting sqref="BL126">
    <cfRule type="cellIs" dxfId="578" priority="304" operator="equal">
      <formula>0</formula>
    </cfRule>
    <cfRule type="cellIs" dxfId="577" priority="305" operator="equal">
      <formula>1</formula>
    </cfRule>
    <cfRule type="cellIs" dxfId="576" priority="306" operator="equal">
      <formula>2</formula>
    </cfRule>
  </conditionalFormatting>
  <conditionalFormatting sqref="BL128">
    <cfRule type="cellIs" dxfId="575" priority="301" operator="equal">
      <formula>3</formula>
    </cfRule>
    <cfRule type="cellIs" dxfId="574" priority="302" operator="equal">
      <formula>4</formula>
    </cfRule>
    <cfRule type="cellIs" dxfId="573" priority="303" operator="equal">
      <formula>5</formula>
    </cfRule>
  </conditionalFormatting>
  <conditionalFormatting sqref="BL128">
    <cfRule type="cellIs" dxfId="572" priority="298" operator="equal">
      <formula>0</formula>
    </cfRule>
    <cfRule type="cellIs" dxfId="571" priority="299" operator="equal">
      <formula>1</formula>
    </cfRule>
    <cfRule type="cellIs" dxfId="570" priority="300" operator="equal">
      <formula>2</formula>
    </cfRule>
  </conditionalFormatting>
  <conditionalFormatting sqref="BL129">
    <cfRule type="cellIs" dxfId="569" priority="295" operator="equal">
      <formula>3</formula>
    </cfRule>
    <cfRule type="cellIs" dxfId="568" priority="296" operator="equal">
      <formula>4</formula>
    </cfRule>
    <cfRule type="cellIs" dxfId="567" priority="297" operator="equal">
      <formula>5</formula>
    </cfRule>
  </conditionalFormatting>
  <conditionalFormatting sqref="BL129">
    <cfRule type="cellIs" dxfId="566" priority="292" operator="equal">
      <formula>0</formula>
    </cfRule>
    <cfRule type="cellIs" dxfId="565" priority="293" operator="equal">
      <formula>1</formula>
    </cfRule>
    <cfRule type="cellIs" dxfId="564" priority="294" operator="equal">
      <formula>2</formula>
    </cfRule>
  </conditionalFormatting>
  <conditionalFormatting sqref="BL130">
    <cfRule type="cellIs" dxfId="563" priority="289" operator="equal">
      <formula>3</formula>
    </cfRule>
    <cfRule type="cellIs" dxfId="562" priority="290" operator="equal">
      <formula>4</formula>
    </cfRule>
    <cfRule type="cellIs" dxfId="561" priority="291" operator="equal">
      <formula>5</formula>
    </cfRule>
  </conditionalFormatting>
  <conditionalFormatting sqref="BL130">
    <cfRule type="cellIs" dxfId="560" priority="286" operator="equal">
      <formula>0</formula>
    </cfRule>
    <cfRule type="cellIs" dxfId="559" priority="287" operator="equal">
      <formula>1</formula>
    </cfRule>
    <cfRule type="cellIs" dxfId="558" priority="288" operator="equal">
      <formula>2</formula>
    </cfRule>
  </conditionalFormatting>
  <conditionalFormatting sqref="BA172">
    <cfRule type="cellIs" dxfId="557" priority="284" operator="equal">
      <formula>1</formula>
    </cfRule>
  </conditionalFormatting>
  <conditionalFormatting sqref="BA172">
    <cfRule type="cellIs" dxfId="556" priority="283" operator="equal">
      <formula>0</formula>
    </cfRule>
    <cfRule type="cellIs" dxfId="555" priority="285" operator="equal">
      <formula>2</formula>
    </cfRule>
  </conditionalFormatting>
  <conditionalFormatting sqref="BA174">
    <cfRule type="cellIs" dxfId="554" priority="281" operator="equal">
      <formula>1</formula>
    </cfRule>
  </conditionalFormatting>
  <conditionalFormatting sqref="BA174">
    <cfRule type="cellIs" dxfId="553" priority="280" operator="equal">
      <formula>0</formula>
    </cfRule>
    <cfRule type="cellIs" dxfId="552" priority="282" operator="equal">
      <formula>2</formula>
    </cfRule>
  </conditionalFormatting>
  <conditionalFormatting sqref="BA176">
    <cfRule type="cellIs" dxfId="551" priority="278" operator="equal">
      <formula>1</formula>
    </cfRule>
  </conditionalFormatting>
  <conditionalFormatting sqref="BA176">
    <cfRule type="cellIs" dxfId="550" priority="277" operator="equal">
      <formula>0</formula>
    </cfRule>
    <cfRule type="cellIs" dxfId="549" priority="279" operator="equal">
      <formula>2</formula>
    </cfRule>
  </conditionalFormatting>
  <conditionalFormatting sqref="BK182:BK184">
    <cfRule type="cellIs" dxfId="548" priority="274" operator="equal">
      <formula>3</formula>
    </cfRule>
    <cfRule type="cellIs" dxfId="547" priority="275" operator="equal">
      <formula>4</formula>
    </cfRule>
    <cfRule type="cellIs" dxfId="546" priority="276" operator="equal">
      <formula>5</formula>
    </cfRule>
  </conditionalFormatting>
  <conditionalFormatting sqref="BK182:BK184">
    <cfRule type="cellIs" dxfId="545" priority="271" operator="equal">
      <formula>0</formula>
    </cfRule>
    <cfRule type="cellIs" dxfId="544" priority="272" operator="equal">
      <formula>1</formula>
    </cfRule>
    <cfRule type="cellIs" dxfId="543" priority="273" operator="equal">
      <formula>2</formula>
    </cfRule>
  </conditionalFormatting>
  <conditionalFormatting sqref="AW194">
    <cfRule type="cellIs" dxfId="542" priority="268" operator="equal">
      <formula>3</formula>
    </cfRule>
    <cfRule type="cellIs" dxfId="541" priority="269" operator="equal">
      <formula>4</formula>
    </cfRule>
    <cfRule type="cellIs" dxfId="540" priority="270" operator="equal">
      <formula>5</formula>
    </cfRule>
  </conditionalFormatting>
  <conditionalFormatting sqref="AW194">
    <cfRule type="cellIs" dxfId="539" priority="265" operator="equal">
      <formula>0</formula>
    </cfRule>
    <cfRule type="cellIs" dxfId="538" priority="266" operator="equal">
      <formula>1</formula>
    </cfRule>
    <cfRule type="cellIs" dxfId="537" priority="267" operator="equal">
      <formula>2</formula>
    </cfRule>
  </conditionalFormatting>
  <conditionalFormatting sqref="BA194">
    <cfRule type="cellIs" dxfId="536" priority="262" operator="equal">
      <formula>3</formula>
    </cfRule>
    <cfRule type="cellIs" dxfId="535" priority="263" operator="equal">
      <formula>4</formula>
    </cfRule>
    <cfRule type="cellIs" dxfId="534" priority="264" operator="equal">
      <formula>5</formula>
    </cfRule>
  </conditionalFormatting>
  <conditionalFormatting sqref="BA194">
    <cfRule type="cellIs" dxfId="533" priority="259" operator="equal">
      <formula>0</formula>
    </cfRule>
    <cfRule type="cellIs" dxfId="532" priority="260" operator="equal">
      <formula>1</formula>
    </cfRule>
    <cfRule type="cellIs" dxfId="531" priority="261" operator="equal">
      <formula>2</formula>
    </cfRule>
  </conditionalFormatting>
  <conditionalFormatting sqref="BE194">
    <cfRule type="cellIs" dxfId="530" priority="256" operator="equal">
      <formula>3</formula>
    </cfRule>
    <cfRule type="cellIs" dxfId="529" priority="257" operator="equal">
      <formula>4</formula>
    </cfRule>
    <cfRule type="cellIs" dxfId="528" priority="258" operator="equal">
      <formula>5</formula>
    </cfRule>
  </conditionalFormatting>
  <conditionalFormatting sqref="BE194">
    <cfRule type="cellIs" dxfId="527" priority="253" operator="equal">
      <formula>0</formula>
    </cfRule>
    <cfRule type="cellIs" dxfId="526" priority="254" operator="equal">
      <formula>1</formula>
    </cfRule>
    <cfRule type="cellIs" dxfId="525" priority="255" operator="equal">
      <formula>2</formula>
    </cfRule>
  </conditionalFormatting>
  <conditionalFormatting sqref="BI194">
    <cfRule type="cellIs" dxfId="524" priority="250" operator="equal">
      <formula>3</formula>
    </cfRule>
    <cfRule type="cellIs" dxfId="523" priority="251" operator="equal">
      <formula>4</formula>
    </cfRule>
    <cfRule type="cellIs" dxfId="522" priority="252" operator="equal">
      <formula>5</formula>
    </cfRule>
  </conditionalFormatting>
  <conditionalFormatting sqref="BI194">
    <cfRule type="cellIs" dxfId="521" priority="247" operator="equal">
      <formula>0</formula>
    </cfRule>
    <cfRule type="cellIs" dxfId="520" priority="248" operator="equal">
      <formula>1</formula>
    </cfRule>
    <cfRule type="cellIs" dxfId="519" priority="249" operator="equal">
      <formula>2</formula>
    </cfRule>
  </conditionalFormatting>
  <conditionalFormatting sqref="BM194">
    <cfRule type="cellIs" dxfId="518" priority="244" operator="equal">
      <formula>3</formula>
    </cfRule>
    <cfRule type="cellIs" dxfId="517" priority="245" operator="equal">
      <formula>4</formula>
    </cfRule>
    <cfRule type="cellIs" dxfId="516" priority="246" operator="equal">
      <formula>5</formula>
    </cfRule>
  </conditionalFormatting>
  <conditionalFormatting sqref="BM194">
    <cfRule type="cellIs" dxfId="515" priority="241" operator="equal">
      <formula>0</formula>
    </cfRule>
    <cfRule type="cellIs" dxfId="514" priority="242" operator="equal">
      <formula>1</formula>
    </cfRule>
    <cfRule type="cellIs" dxfId="513" priority="243" operator="equal">
      <formula>2</formula>
    </cfRule>
  </conditionalFormatting>
  <conditionalFormatting sqref="BE196">
    <cfRule type="cellIs" dxfId="512" priority="238" operator="equal">
      <formula>3</formula>
    </cfRule>
    <cfRule type="cellIs" dxfId="511" priority="239" operator="equal">
      <formula>4</formula>
    </cfRule>
    <cfRule type="cellIs" dxfId="510" priority="240" operator="equal">
      <formula>5</formula>
    </cfRule>
  </conditionalFormatting>
  <conditionalFormatting sqref="BE196">
    <cfRule type="cellIs" dxfId="509" priority="235" operator="equal">
      <formula>0</formula>
    </cfRule>
    <cfRule type="cellIs" dxfId="508" priority="236" operator="equal">
      <formula>1</formula>
    </cfRule>
    <cfRule type="cellIs" dxfId="507" priority="237" operator="equal">
      <formula>2</formula>
    </cfRule>
  </conditionalFormatting>
  <conditionalFormatting sqref="BE197">
    <cfRule type="cellIs" dxfId="506" priority="232" operator="equal">
      <formula>3</formula>
    </cfRule>
    <cfRule type="cellIs" dxfId="505" priority="233" operator="equal">
      <formula>4</formula>
    </cfRule>
    <cfRule type="cellIs" dxfId="504" priority="234" operator="equal">
      <formula>5</formula>
    </cfRule>
  </conditionalFormatting>
  <conditionalFormatting sqref="BE197">
    <cfRule type="cellIs" dxfId="503" priority="229" operator="equal">
      <formula>0</formula>
    </cfRule>
    <cfRule type="cellIs" dxfId="502" priority="230" operator="equal">
      <formula>1</formula>
    </cfRule>
    <cfRule type="cellIs" dxfId="501" priority="231" operator="equal">
      <formula>2</formula>
    </cfRule>
  </conditionalFormatting>
  <conditionalFormatting sqref="BE198">
    <cfRule type="cellIs" dxfId="500" priority="226" operator="equal">
      <formula>3</formula>
    </cfRule>
    <cfRule type="cellIs" dxfId="499" priority="227" operator="equal">
      <formula>4</formula>
    </cfRule>
    <cfRule type="cellIs" dxfId="498" priority="228" operator="equal">
      <formula>5</formula>
    </cfRule>
  </conditionalFormatting>
  <conditionalFormatting sqref="BE198">
    <cfRule type="cellIs" dxfId="497" priority="223" operator="equal">
      <formula>0</formula>
    </cfRule>
    <cfRule type="cellIs" dxfId="496" priority="224" operator="equal">
      <formula>1</formula>
    </cfRule>
    <cfRule type="cellIs" dxfId="495" priority="225" operator="equal">
      <formula>2</formula>
    </cfRule>
  </conditionalFormatting>
  <conditionalFormatting sqref="BE199">
    <cfRule type="cellIs" dxfId="494" priority="220" operator="equal">
      <formula>3</formula>
    </cfRule>
    <cfRule type="cellIs" dxfId="493" priority="221" operator="equal">
      <formula>4</formula>
    </cfRule>
    <cfRule type="cellIs" dxfId="492" priority="222" operator="equal">
      <formula>5</formula>
    </cfRule>
  </conditionalFormatting>
  <conditionalFormatting sqref="BE199">
    <cfRule type="cellIs" dxfId="491" priority="217" operator="equal">
      <formula>0</formula>
    </cfRule>
    <cfRule type="cellIs" dxfId="490" priority="218" operator="equal">
      <formula>1</formula>
    </cfRule>
    <cfRule type="cellIs" dxfId="489" priority="219" operator="equal">
      <formula>2</formula>
    </cfRule>
  </conditionalFormatting>
  <conditionalFormatting sqref="BE200">
    <cfRule type="cellIs" dxfId="488" priority="214" operator="equal">
      <formula>3</formula>
    </cfRule>
    <cfRule type="cellIs" dxfId="487" priority="215" operator="equal">
      <formula>4</formula>
    </cfRule>
    <cfRule type="cellIs" dxfId="486" priority="216" operator="equal">
      <formula>5</formula>
    </cfRule>
  </conditionalFormatting>
  <conditionalFormatting sqref="BE200">
    <cfRule type="cellIs" dxfId="485" priority="211" operator="equal">
      <formula>0</formula>
    </cfRule>
    <cfRule type="cellIs" dxfId="484" priority="212" operator="equal">
      <formula>1</formula>
    </cfRule>
    <cfRule type="cellIs" dxfId="483" priority="213" operator="equal">
      <formula>2</formula>
    </cfRule>
  </conditionalFormatting>
  <conditionalFormatting sqref="BE201">
    <cfRule type="cellIs" dxfId="482" priority="208" operator="equal">
      <formula>3</formula>
    </cfRule>
    <cfRule type="cellIs" dxfId="481" priority="209" operator="equal">
      <formula>4</formula>
    </cfRule>
    <cfRule type="cellIs" dxfId="480" priority="210" operator="equal">
      <formula>5</formula>
    </cfRule>
  </conditionalFormatting>
  <conditionalFormatting sqref="BE201">
    <cfRule type="cellIs" dxfId="479" priority="205" operator="equal">
      <formula>0</formula>
    </cfRule>
    <cfRule type="cellIs" dxfId="478" priority="206" operator="equal">
      <formula>1</formula>
    </cfRule>
    <cfRule type="cellIs" dxfId="477" priority="207" operator="equal">
      <formula>2</formula>
    </cfRule>
  </conditionalFormatting>
  <conditionalFormatting sqref="BE202">
    <cfRule type="cellIs" dxfId="476" priority="202" operator="equal">
      <formula>3</formula>
    </cfRule>
    <cfRule type="cellIs" dxfId="475" priority="203" operator="equal">
      <formula>4</formula>
    </cfRule>
    <cfRule type="cellIs" dxfId="474" priority="204" operator="equal">
      <formula>5</formula>
    </cfRule>
  </conditionalFormatting>
  <conditionalFormatting sqref="BE202">
    <cfRule type="cellIs" dxfId="473" priority="199" operator="equal">
      <formula>0</formula>
    </cfRule>
    <cfRule type="cellIs" dxfId="472" priority="200" operator="equal">
      <formula>1</formula>
    </cfRule>
    <cfRule type="cellIs" dxfId="471" priority="201" operator="equal">
      <formula>2</formula>
    </cfRule>
  </conditionalFormatting>
  <conditionalFormatting sqref="AS261">
    <cfRule type="cellIs" dxfId="470" priority="196" operator="equal">
      <formula>3</formula>
    </cfRule>
    <cfRule type="cellIs" dxfId="469" priority="197" operator="equal">
      <formula>4</formula>
    </cfRule>
    <cfRule type="cellIs" dxfId="468" priority="198" operator="equal">
      <formula>5</formula>
    </cfRule>
  </conditionalFormatting>
  <conditionalFormatting sqref="AS261">
    <cfRule type="cellIs" dxfId="467" priority="193" operator="equal">
      <formula>0</formula>
    </cfRule>
    <cfRule type="cellIs" dxfId="466" priority="194" operator="equal">
      <formula>1</formula>
    </cfRule>
    <cfRule type="cellIs" dxfId="465" priority="195" operator="equal">
      <formula>2</formula>
    </cfRule>
  </conditionalFormatting>
  <conditionalFormatting sqref="AS258">
    <cfRule type="cellIs" dxfId="464" priority="190" operator="equal">
      <formula>3</formula>
    </cfRule>
    <cfRule type="cellIs" dxfId="463" priority="191" operator="equal">
      <formula>4</formula>
    </cfRule>
    <cfRule type="cellIs" dxfId="462" priority="192" operator="equal">
      <formula>5</formula>
    </cfRule>
  </conditionalFormatting>
  <conditionalFormatting sqref="AS258">
    <cfRule type="cellIs" dxfId="461" priority="187" operator="equal">
      <formula>0</formula>
    </cfRule>
    <cfRule type="cellIs" dxfId="460" priority="188" operator="equal">
      <formula>1</formula>
    </cfRule>
    <cfRule type="cellIs" dxfId="459" priority="189" operator="equal">
      <formula>2</formula>
    </cfRule>
  </conditionalFormatting>
  <conditionalFormatting sqref="AS255">
    <cfRule type="cellIs" dxfId="458" priority="184" operator="equal">
      <formula>3</formula>
    </cfRule>
    <cfRule type="cellIs" dxfId="457" priority="185" operator="equal">
      <formula>4</formula>
    </cfRule>
    <cfRule type="cellIs" dxfId="456" priority="186" operator="equal">
      <formula>5</formula>
    </cfRule>
  </conditionalFormatting>
  <conditionalFormatting sqref="AS255">
    <cfRule type="cellIs" dxfId="455" priority="181" operator="equal">
      <formula>0</formula>
    </cfRule>
    <cfRule type="cellIs" dxfId="454" priority="182" operator="equal">
      <formula>1</formula>
    </cfRule>
    <cfRule type="cellIs" dxfId="453" priority="183" operator="equal">
      <formula>2</formula>
    </cfRule>
  </conditionalFormatting>
  <conditionalFormatting sqref="AS247">
    <cfRule type="cellIs" dxfId="452" priority="178" operator="equal">
      <formula>3</formula>
    </cfRule>
    <cfRule type="cellIs" dxfId="451" priority="179" operator="equal">
      <formula>4</formula>
    </cfRule>
    <cfRule type="cellIs" dxfId="450" priority="180" operator="equal">
      <formula>5</formula>
    </cfRule>
  </conditionalFormatting>
  <conditionalFormatting sqref="AS247">
    <cfRule type="cellIs" dxfId="449" priority="175" operator="equal">
      <formula>0</formula>
    </cfRule>
    <cfRule type="cellIs" dxfId="448" priority="176" operator="equal">
      <formula>1</formula>
    </cfRule>
    <cfRule type="cellIs" dxfId="447" priority="177" operator="equal">
      <formula>2</formula>
    </cfRule>
  </conditionalFormatting>
  <conditionalFormatting sqref="AS244">
    <cfRule type="cellIs" dxfId="446" priority="172" operator="equal">
      <formula>3</formula>
    </cfRule>
    <cfRule type="cellIs" dxfId="445" priority="173" operator="equal">
      <formula>4</formula>
    </cfRule>
    <cfRule type="cellIs" dxfId="444" priority="174" operator="equal">
      <formula>5</formula>
    </cfRule>
  </conditionalFormatting>
  <conditionalFormatting sqref="AS244">
    <cfRule type="cellIs" dxfId="443" priority="169" operator="equal">
      <formula>0</formula>
    </cfRule>
    <cfRule type="cellIs" dxfId="442" priority="170" operator="equal">
      <formula>1</formula>
    </cfRule>
    <cfRule type="cellIs" dxfId="441" priority="171" operator="equal">
      <formula>2</formula>
    </cfRule>
  </conditionalFormatting>
  <conditionalFormatting sqref="AS241">
    <cfRule type="cellIs" dxfId="440" priority="166" operator="equal">
      <formula>3</formula>
    </cfRule>
    <cfRule type="cellIs" dxfId="439" priority="167" operator="equal">
      <formula>4</formula>
    </cfRule>
    <cfRule type="cellIs" dxfId="438" priority="168" operator="equal">
      <formula>5</formula>
    </cfRule>
  </conditionalFormatting>
  <conditionalFormatting sqref="AS241">
    <cfRule type="cellIs" dxfId="437" priority="163" operator="equal">
      <formula>0</formula>
    </cfRule>
    <cfRule type="cellIs" dxfId="436" priority="164" operator="equal">
      <formula>1</formula>
    </cfRule>
    <cfRule type="cellIs" dxfId="435" priority="165" operator="equal">
      <formula>2</formula>
    </cfRule>
  </conditionalFormatting>
  <conditionalFormatting sqref="AS238">
    <cfRule type="cellIs" dxfId="434" priority="160" operator="equal">
      <formula>3</formula>
    </cfRule>
    <cfRule type="cellIs" dxfId="433" priority="161" operator="equal">
      <formula>4</formula>
    </cfRule>
    <cfRule type="cellIs" dxfId="432" priority="162" operator="equal">
      <formula>5</formula>
    </cfRule>
  </conditionalFormatting>
  <conditionalFormatting sqref="AS238">
    <cfRule type="cellIs" dxfId="431" priority="157" operator="equal">
      <formula>0</formula>
    </cfRule>
    <cfRule type="cellIs" dxfId="430" priority="158" operator="equal">
      <formula>1</formula>
    </cfRule>
    <cfRule type="cellIs" dxfId="429" priority="159" operator="equal">
      <formula>2</formula>
    </cfRule>
  </conditionalFormatting>
  <conditionalFormatting sqref="AS235">
    <cfRule type="cellIs" dxfId="428" priority="154" operator="equal">
      <formula>3</formula>
    </cfRule>
    <cfRule type="cellIs" dxfId="427" priority="155" operator="equal">
      <formula>4</formula>
    </cfRule>
    <cfRule type="cellIs" dxfId="426" priority="156" operator="equal">
      <formula>5</formula>
    </cfRule>
  </conditionalFormatting>
  <conditionalFormatting sqref="AS235">
    <cfRule type="cellIs" dxfId="425" priority="151" operator="equal">
      <formula>0</formula>
    </cfRule>
    <cfRule type="cellIs" dxfId="424" priority="152" operator="equal">
      <formula>1</formula>
    </cfRule>
    <cfRule type="cellIs" dxfId="423" priority="153" operator="equal">
      <formula>2</formula>
    </cfRule>
  </conditionalFormatting>
  <conditionalFormatting sqref="AS232">
    <cfRule type="cellIs" dxfId="422" priority="148" operator="equal">
      <formula>3</formula>
    </cfRule>
    <cfRule type="cellIs" dxfId="421" priority="149" operator="equal">
      <formula>4</formula>
    </cfRule>
    <cfRule type="cellIs" dxfId="420" priority="150" operator="equal">
      <formula>5</formula>
    </cfRule>
  </conditionalFormatting>
  <conditionalFormatting sqref="AS232">
    <cfRule type="cellIs" dxfId="419" priority="145" operator="equal">
      <formula>0</formula>
    </cfRule>
    <cfRule type="cellIs" dxfId="418" priority="146" operator="equal">
      <formula>1</formula>
    </cfRule>
    <cfRule type="cellIs" dxfId="417" priority="147" operator="equal">
      <formula>2</formula>
    </cfRule>
  </conditionalFormatting>
  <conditionalFormatting sqref="AS229">
    <cfRule type="cellIs" dxfId="416" priority="142" operator="equal">
      <formula>3</formula>
    </cfRule>
    <cfRule type="cellIs" dxfId="415" priority="143" operator="equal">
      <formula>4</formula>
    </cfRule>
    <cfRule type="cellIs" dxfId="414" priority="144" operator="equal">
      <formula>5</formula>
    </cfRule>
  </conditionalFormatting>
  <conditionalFormatting sqref="AS229">
    <cfRule type="cellIs" dxfId="413" priority="139" operator="equal">
      <formula>0</formula>
    </cfRule>
    <cfRule type="cellIs" dxfId="412" priority="140" operator="equal">
      <formula>1</formula>
    </cfRule>
    <cfRule type="cellIs" dxfId="411" priority="141" operator="equal">
      <formula>2</formula>
    </cfRule>
  </conditionalFormatting>
  <conditionalFormatting sqref="AS226">
    <cfRule type="cellIs" dxfId="410" priority="136" operator="equal">
      <formula>3</formula>
    </cfRule>
    <cfRule type="cellIs" dxfId="409" priority="137" operator="equal">
      <formula>4</formula>
    </cfRule>
    <cfRule type="cellIs" dxfId="408" priority="138" operator="equal">
      <formula>5</formula>
    </cfRule>
  </conditionalFormatting>
  <conditionalFormatting sqref="AS226">
    <cfRule type="cellIs" dxfId="407" priority="133" operator="equal">
      <formula>0</formula>
    </cfRule>
    <cfRule type="cellIs" dxfId="406" priority="134" operator="equal">
      <formula>1</formula>
    </cfRule>
    <cfRule type="cellIs" dxfId="405" priority="135" operator="equal">
      <formula>2</formula>
    </cfRule>
  </conditionalFormatting>
  <conditionalFormatting sqref="BH211:BH249">
    <cfRule type="cellIs" dxfId="404" priority="97" operator="equal">
      <formula>0</formula>
    </cfRule>
    <cfRule type="cellIs" dxfId="403" priority="98" operator="equal">
      <formula>1</formula>
    </cfRule>
    <cfRule type="cellIs" dxfId="402" priority="99" operator="equal">
      <formula>2</formula>
    </cfRule>
  </conditionalFormatting>
  <conditionalFormatting sqref="AS223">
    <cfRule type="cellIs" dxfId="401" priority="130" operator="equal">
      <formula>3</formula>
    </cfRule>
    <cfRule type="cellIs" dxfId="400" priority="131" operator="equal">
      <formula>4</formula>
    </cfRule>
    <cfRule type="cellIs" dxfId="399" priority="132" operator="equal">
      <formula>5</formula>
    </cfRule>
  </conditionalFormatting>
  <conditionalFormatting sqref="AS223">
    <cfRule type="cellIs" dxfId="398" priority="127" operator="equal">
      <formula>0</formula>
    </cfRule>
    <cfRule type="cellIs" dxfId="397" priority="128" operator="equal">
      <formula>1</formula>
    </cfRule>
    <cfRule type="cellIs" dxfId="396" priority="129" operator="equal">
      <formula>2</formula>
    </cfRule>
  </conditionalFormatting>
  <conditionalFormatting sqref="AS220">
    <cfRule type="cellIs" dxfId="395" priority="124" operator="equal">
      <formula>3</formula>
    </cfRule>
    <cfRule type="cellIs" dxfId="394" priority="125" operator="equal">
      <formula>4</formula>
    </cfRule>
    <cfRule type="cellIs" dxfId="393" priority="126" operator="equal">
      <formula>5</formula>
    </cfRule>
  </conditionalFormatting>
  <conditionalFormatting sqref="AS220">
    <cfRule type="cellIs" dxfId="392" priority="121" operator="equal">
      <formula>0</formula>
    </cfRule>
    <cfRule type="cellIs" dxfId="391" priority="122" operator="equal">
      <formula>1</formula>
    </cfRule>
    <cfRule type="cellIs" dxfId="390" priority="123" operator="equal">
      <formula>2</formula>
    </cfRule>
  </conditionalFormatting>
  <conditionalFormatting sqref="AS217">
    <cfRule type="cellIs" dxfId="389" priority="118" operator="equal">
      <formula>3</formula>
    </cfRule>
    <cfRule type="cellIs" dxfId="388" priority="119" operator="equal">
      <formula>4</formula>
    </cfRule>
    <cfRule type="cellIs" dxfId="387" priority="120" operator="equal">
      <formula>5</formula>
    </cfRule>
  </conditionalFormatting>
  <conditionalFormatting sqref="AS217">
    <cfRule type="cellIs" dxfId="386" priority="115" operator="equal">
      <formula>0</formula>
    </cfRule>
    <cfRule type="cellIs" dxfId="385" priority="116" operator="equal">
      <formula>1</formula>
    </cfRule>
    <cfRule type="cellIs" dxfId="384" priority="117" operator="equal">
      <formula>2</formula>
    </cfRule>
  </conditionalFormatting>
  <conditionalFormatting sqref="AS214">
    <cfRule type="cellIs" dxfId="383" priority="112" operator="equal">
      <formula>3</formula>
    </cfRule>
    <cfRule type="cellIs" dxfId="382" priority="113" operator="equal">
      <formula>4</formula>
    </cfRule>
    <cfRule type="cellIs" dxfId="381" priority="114" operator="equal">
      <formula>5</formula>
    </cfRule>
  </conditionalFormatting>
  <conditionalFormatting sqref="AS214">
    <cfRule type="cellIs" dxfId="380" priority="109" operator="equal">
      <formula>0</formula>
    </cfRule>
    <cfRule type="cellIs" dxfId="379" priority="110" operator="equal">
      <formula>1</formula>
    </cfRule>
    <cfRule type="cellIs" dxfId="378" priority="111" operator="equal">
      <formula>2</formula>
    </cfRule>
  </conditionalFormatting>
  <conditionalFormatting sqref="BB211:BB249">
    <cfRule type="cellIs" dxfId="377" priority="106" operator="equal">
      <formula>3</formula>
    </cfRule>
    <cfRule type="cellIs" dxfId="376" priority="107" operator="equal">
      <formula>4</formula>
    </cfRule>
    <cfRule type="cellIs" dxfId="375" priority="108" operator="equal">
      <formula>5</formula>
    </cfRule>
  </conditionalFormatting>
  <conditionalFormatting sqref="BB211:BB249">
    <cfRule type="cellIs" dxfId="374" priority="103" operator="equal">
      <formula>0</formula>
    </cfRule>
    <cfRule type="cellIs" dxfId="373" priority="104" operator="equal">
      <formula>1</formula>
    </cfRule>
    <cfRule type="cellIs" dxfId="372" priority="105" operator="equal">
      <formula>2</formula>
    </cfRule>
  </conditionalFormatting>
  <conditionalFormatting sqref="BH211:BH249">
    <cfRule type="cellIs" dxfId="371" priority="100" operator="equal">
      <formula>3</formula>
    </cfRule>
    <cfRule type="cellIs" dxfId="370" priority="101" operator="equal">
      <formula>4</formula>
    </cfRule>
    <cfRule type="cellIs" dxfId="369" priority="102" operator="equal">
      <formula>5</formula>
    </cfRule>
  </conditionalFormatting>
  <conditionalFormatting sqref="AS215:AS216">
    <cfRule type="cellIs" dxfId="368" priority="94" operator="equal">
      <formula>3</formula>
    </cfRule>
    <cfRule type="cellIs" dxfId="367" priority="95" operator="equal">
      <formula>4</formula>
    </cfRule>
    <cfRule type="cellIs" dxfId="366" priority="96" operator="equal">
      <formula>5</formula>
    </cfRule>
  </conditionalFormatting>
  <conditionalFormatting sqref="AS215:AS216">
    <cfRule type="cellIs" dxfId="365" priority="91" operator="equal">
      <formula>0</formula>
    </cfRule>
    <cfRule type="cellIs" dxfId="364" priority="92" operator="equal">
      <formula>1</formula>
    </cfRule>
    <cfRule type="cellIs" dxfId="363" priority="93" operator="equal">
      <formula>2</formula>
    </cfRule>
  </conditionalFormatting>
  <conditionalFormatting sqref="AS218:AS219">
    <cfRule type="cellIs" dxfId="362" priority="88" operator="equal">
      <formula>3</formula>
    </cfRule>
    <cfRule type="cellIs" dxfId="361" priority="89" operator="equal">
      <formula>4</formula>
    </cfRule>
    <cfRule type="cellIs" dxfId="360" priority="90" operator="equal">
      <formula>5</formula>
    </cfRule>
  </conditionalFormatting>
  <conditionalFormatting sqref="AS218:AS219">
    <cfRule type="cellIs" dxfId="359" priority="85" operator="equal">
      <formula>0</formula>
    </cfRule>
    <cfRule type="cellIs" dxfId="358" priority="86" operator="equal">
      <formula>1</formula>
    </cfRule>
    <cfRule type="cellIs" dxfId="357" priority="87" operator="equal">
      <formula>2</formula>
    </cfRule>
  </conditionalFormatting>
  <conditionalFormatting sqref="AS221:AS222">
    <cfRule type="cellIs" dxfId="356" priority="82" operator="equal">
      <formula>3</formula>
    </cfRule>
    <cfRule type="cellIs" dxfId="355" priority="83" operator="equal">
      <formula>4</formula>
    </cfRule>
    <cfRule type="cellIs" dxfId="354" priority="84" operator="equal">
      <formula>5</formula>
    </cfRule>
  </conditionalFormatting>
  <conditionalFormatting sqref="AS221:AS222">
    <cfRule type="cellIs" dxfId="353" priority="79" operator="equal">
      <formula>0</formula>
    </cfRule>
    <cfRule type="cellIs" dxfId="352" priority="80" operator="equal">
      <formula>1</formula>
    </cfRule>
    <cfRule type="cellIs" dxfId="351" priority="81" operator="equal">
      <formula>2</formula>
    </cfRule>
  </conditionalFormatting>
  <conditionalFormatting sqref="AS224:AS225">
    <cfRule type="cellIs" dxfId="350" priority="76" operator="equal">
      <formula>3</formula>
    </cfRule>
    <cfRule type="cellIs" dxfId="349" priority="77" operator="equal">
      <formula>4</formula>
    </cfRule>
    <cfRule type="cellIs" dxfId="348" priority="78" operator="equal">
      <formula>5</formula>
    </cfRule>
  </conditionalFormatting>
  <conditionalFormatting sqref="AS224:AS225">
    <cfRule type="cellIs" dxfId="347" priority="73" operator="equal">
      <formula>0</formula>
    </cfRule>
    <cfRule type="cellIs" dxfId="346" priority="74" operator="equal">
      <formula>1</formula>
    </cfRule>
    <cfRule type="cellIs" dxfId="345" priority="75" operator="equal">
      <formula>2</formula>
    </cfRule>
  </conditionalFormatting>
  <conditionalFormatting sqref="AS227:AS228">
    <cfRule type="cellIs" dxfId="344" priority="70" operator="equal">
      <formula>3</formula>
    </cfRule>
    <cfRule type="cellIs" dxfId="343" priority="71" operator="equal">
      <formula>4</formula>
    </cfRule>
    <cfRule type="cellIs" dxfId="342" priority="72" operator="equal">
      <formula>5</formula>
    </cfRule>
  </conditionalFormatting>
  <conditionalFormatting sqref="AS227:AS228">
    <cfRule type="cellIs" dxfId="341" priority="67" operator="equal">
      <formula>0</formula>
    </cfRule>
    <cfRule type="cellIs" dxfId="340" priority="68" operator="equal">
      <formula>1</formula>
    </cfRule>
    <cfRule type="cellIs" dxfId="339" priority="69" operator="equal">
      <formula>2</formula>
    </cfRule>
  </conditionalFormatting>
  <conditionalFormatting sqref="AS230:AS231">
    <cfRule type="cellIs" dxfId="338" priority="64" operator="equal">
      <formula>3</formula>
    </cfRule>
    <cfRule type="cellIs" dxfId="337" priority="65" operator="equal">
      <formula>4</formula>
    </cfRule>
    <cfRule type="cellIs" dxfId="336" priority="66" operator="equal">
      <formula>5</formula>
    </cfRule>
  </conditionalFormatting>
  <conditionalFormatting sqref="AS230:AS231">
    <cfRule type="cellIs" dxfId="335" priority="61" operator="equal">
      <formula>0</formula>
    </cfRule>
    <cfRule type="cellIs" dxfId="334" priority="62" operator="equal">
      <formula>1</formula>
    </cfRule>
    <cfRule type="cellIs" dxfId="333" priority="63" operator="equal">
      <formula>2</formula>
    </cfRule>
  </conditionalFormatting>
  <conditionalFormatting sqref="AS233:AS234">
    <cfRule type="cellIs" dxfId="332" priority="58" operator="equal">
      <formula>3</formula>
    </cfRule>
    <cfRule type="cellIs" dxfId="331" priority="59" operator="equal">
      <formula>4</formula>
    </cfRule>
    <cfRule type="cellIs" dxfId="330" priority="60" operator="equal">
      <formula>5</formula>
    </cfRule>
  </conditionalFormatting>
  <conditionalFormatting sqref="AS233:AS234">
    <cfRule type="cellIs" dxfId="329" priority="55" operator="equal">
      <formula>0</formula>
    </cfRule>
    <cfRule type="cellIs" dxfId="328" priority="56" operator="equal">
      <formula>1</formula>
    </cfRule>
    <cfRule type="cellIs" dxfId="327" priority="57" operator="equal">
      <formula>2</formula>
    </cfRule>
  </conditionalFormatting>
  <conditionalFormatting sqref="AS236:AS237">
    <cfRule type="cellIs" dxfId="326" priority="52" operator="equal">
      <formula>3</formula>
    </cfRule>
    <cfRule type="cellIs" dxfId="325" priority="53" operator="equal">
      <formula>4</formula>
    </cfRule>
    <cfRule type="cellIs" dxfId="324" priority="54" operator="equal">
      <formula>5</formula>
    </cfRule>
  </conditionalFormatting>
  <conditionalFormatting sqref="AS236:AS237">
    <cfRule type="cellIs" dxfId="323" priority="49" operator="equal">
      <formula>0</formula>
    </cfRule>
    <cfRule type="cellIs" dxfId="322" priority="50" operator="equal">
      <formula>1</formula>
    </cfRule>
    <cfRule type="cellIs" dxfId="321" priority="51" operator="equal">
      <formula>2</formula>
    </cfRule>
  </conditionalFormatting>
  <conditionalFormatting sqref="AS239:AS240">
    <cfRule type="cellIs" dxfId="320" priority="46" operator="equal">
      <formula>3</formula>
    </cfRule>
    <cfRule type="cellIs" dxfId="319" priority="47" operator="equal">
      <formula>4</formula>
    </cfRule>
    <cfRule type="cellIs" dxfId="318" priority="48" operator="equal">
      <formula>5</formula>
    </cfRule>
  </conditionalFormatting>
  <conditionalFormatting sqref="AS239:AS240">
    <cfRule type="cellIs" dxfId="317" priority="43" operator="equal">
      <formula>0</formula>
    </cfRule>
    <cfRule type="cellIs" dxfId="316" priority="44" operator="equal">
      <formula>1</formula>
    </cfRule>
    <cfRule type="cellIs" dxfId="315" priority="45" operator="equal">
      <formula>2</formula>
    </cfRule>
  </conditionalFormatting>
  <conditionalFormatting sqref="AS242:AS243">
    <cfRule type="cellIs" dxfId="314" priority="40" operator="equal">
      <formula>3</formula>
    </cfRule>
    <cfRule type="cellIs" dxfId="313" priority="41" operator="equal">
      <formula>4</formula>
    </cfRule>
    <cfRule type="cellIs" dxfId="312" priority="42" operator="equal">
      <formula>5</formula>
    </cfRule>
  </conditionalFormatting>
  <conditionalFormatting sqref="AS242:AS243">
    <cfRule type="cellIs" dxfId="311" priority="37" operator="equal">
      <formula>0</formula>
    </cfRule>
    <cfRule type="cellIs" dxfId="310" priority="38" operator="equal">
      <formula>1</formula>
    </cfRule>
    <cfRule type="cellIs" dxfId="309" priority="39" operator="equal">
      <formula>2</formula>
    </cfRule>
  </conditionalFormatting>
  <conditionalFormatting sqref="AS245:AS246">
    <cfRule type="cellIs" dxfId="308" priority="34" operator="equal">
      <formula>3</formula>
    </cfRule>
    <cfRule type="cellIs" dxfId="307" priority="35" operator="equal">
      <formula>4</formula>
    </cfRule>
    <cfRule type="cellIs" dxfId="306" priority="36" operator="equal">
      <formula>5</formula>
    </cfRule>
  </conditionalFormatting>
  <conditionalFormatting sqref="AS245:AS246">
    <cfRule type="cellIs" dxfId="305" priority="31" operator="equal">
      <formula>0</formula>
    </cfRule>
    <cfRule type="cellIs" dxfId="304" priority="32" operator="equal">
      <formula>1</formula>
    </cfRule>
    <cfRule type="cellIs" dxfId="303" priority="33" operator="equal">
      <formula>2</formula>
    </cfRule>
  </conditionalFormatting>
  <conditionalFormatting sqref="AS248:AS249">
    <cfRule type="cellIs" dxfId="302" priority="28" operator="equal">
      <formula>3</formula>
    </cfRule>
    <cfRule type="cellIs" dxfId="301" priority="29" operator="equal">
      <formula>4</formula>
    </cfRule>
    <cfRule type="cellIs" dxfId="300" priority="30" operator="equal">
      <formula>5</formula>
    </cfRule>
  </conditionalFormatting>
  <conditionalFormatting sqref="AS248:AS249">
    <cfRule type="cellIs" dxfId="299" priority="25" operator="equal">
      <formula>0</formula>
    </cfRule>
    <cfRule type="cellIs" dxfId="298" priority="26" operator="equal">
      <formula>1</formula>
    </cfRule>
    <cfRule type="cellIs" dxfId="297" priority="27" operator="equal">
      <formula>2</formula>
    </cfRule>
  </conditionalFormatting>
  <conditionalFormatting sqref="AS256:AS257">
    <cfRule type="cellIs" dxfId="296" priority="22" operator="equal">
      <formula>3</formula>
    </cfRule>
    <cfRule type="cellIs" dxfId="295" priority="23" operator="equal">
      <formula>4</formula>
    </cfRule>
    <cfRule type="cellIs" dxfId="294" priority="24" operator="equal">
      <formula>5</formula>
    </cfRule>
  </conditionalFormatting>
  <conditionalFormatting sqref="AS256:AS257">
    <cfRule type="cellIs" dxfId="293" priority="19" operator="equal">
      <formula>0</formula>
    </cfRule>
    <cfRule type="cellIs" dxfId="292" priority="20" operator="equal">
      <formula>1</formula>
    </cfRule>
    <cfRule type="cellIs" dxfId="291" priority="21" operator="equal">
      <formula>2</formula>
    </cfRule>
  </conditionalFormatting>
  <conditionalFormatting sqref="AS259:AS260">
    <cfRule type="cellIs" dxfId="290" priority="16" operator="equal">
      <formula>3</formula>
    </cfRule>
    <cfRule type="cellIs" dxfId="289" priority="17" operator="equal">
      <formula>4</formula>
    </cfRule>
    <cfRule type="cellIs" dxfId="288" priority="18" operator="equal">
      <formula>5</formula>
    </cfRule>
  </conditionalFormatting>
  <conditionalFormatting sqref="AS259:AS260">
    <cfRule type="cellIs" dxfId="287" priority="13" operator="equal">
      <formula>0</formula>
    </cfRule>
    <cfRule type="cellIs" dxfId="286" priority="14" operator="equal">
      <formula>1</formula>
    </cfRule>
    <cfRule type="cellIs" dxfId="285" priority="15" operator="equal">
      <formula>2</formula>
    </cfRule>
  </conditionalFormatting>
  <conditionalFormatting sqref="AS262:AS263">
    <cfRule type="cellIs" dxfId="284" priority="10" operator="equal">
      <formula>3</formula>
    </cfRule>
    <cfRule type="cellIs" dxfId="283" priority="11" operator="equal">
      <formula>4</formula>
    </cfRule>
    <cfRule type="cellIs" dxfId="282" priority="12" operator="equal">
      <formula>5</formula>
    </cfRule>
  </conditionalFormatting>
  <conditionalFormatting sqref="AS262:AS263">
    <cfRule type="cellIs" dxfId="281" priority="7" operator="equal">
      <formula>0</formula>
    </cfRule>
    <cfRule type="cellIs" dxfId="280" priority="8" operator="equal">
      <formula>1</formula>
    </cfRule>
    <cfRule type="cellIs" dxfId="279" priority="9" operator="equal">
      <formula>2</formula>
    </cfRule>
  </conditionalFormatting>
  <conditionalFormatting sqref="AS265:AS266">
    <cfRule type="cellIs" dxfId="278" priority="4" operator="equal">
      <formula>3</formula>
    </cfRule>
    <cfRule type="cellIs" dxfId="277" priority="5" operator="equal">
      <formula>4</formula>
    </cfRule>
    <cfRule type="cellIs" dxfId="276" priority="6" operator="equal">
      <formula>5</formula>
    </cfRule>
  </conditionalFormatting>
  <conditionalFormatting sqref="AS265:AS266">
    <cfRule type="cellIs" dxfId="275" priority="1" operator="equal">
      <formula>0</formula>
    </cfRule>
    <cfRule type="cellIs" dxfId="274" priority="2" operator="equal">
      <formula>1</formula>
    </cfRule>
    <cfRule type="cellIs" dxfId="273" priority="3" operator="equal">
      <formula>2</formula>
    </cfRule>
  </conditionalFormatting>
  <printOptions horizontalCentered="1"/>
  <pageMargins left="0.70866141732283472" right="0.70866141732283472" top="0.86614173228346458" bottom="0.74803149606299213" header="0.31496062992125984" footer="0.31496062992125984"/>
  <pageSetup paperSize="9" scale="70" fitToHeight="6" orientation="portrait" r:id="rId1"/>
  <headerFooter>
    <oddHeader xml:space="preserve">&amp;LVaikutusanalyysi
(BIA, Business Impact Analysis)&amp;CLOMAKE
Täyttöpohja&amp;R&amp;P (&amp;N)
Versio (printattu):
&amp;D  </oddHeader>
  </headerFooter>
  <rowBreaks count="7" manualBreakCount="7">
    <brk id="26" min="43" max="68" man="1"/>
    <brk id="44" min="1" max="26" man="1"/>
    <brk id="98" min="43" max="68" man="1"/>
    <brk id="110" min="1" max="26" man="1"/>
    <brk id="165" min="43" max="68" man="1"/>
    <brk id="179" min="1" max="26" man="1"/>
    <brk id="205" min="43" max="68" man="1"/>
  </rowBreaks>
  <ignoredErrors>
    <ignoredError sqref="BE116:BE117 BE119 BK119"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287"/>
  <sheetViews>
    <sheetView zoomScaleNormal="100" zoomScaleSheetLayoutView="70" workbookViewId="0">
      <selection activeCell="E5" sqref="E5"/>
    </sheetView>
  </sheetViews>
  <sheetFormatPr defaultRowHeight="12.5" x14ac:dyDescent="0.25"/>
  <cols>
    <col min="1" max="1" width="2.6328125" customWidth="1"/>
    <col min="2" max="2" width="2.7265625" customWidth="1"/>
    <col min="3" max="26" width="4.6328125" customWidth="1"/>
    <col min="27" max="27" width="2.7265625" customWidth="1"/>
  </cols>
  <sheetData>
    <row r="1" spans="2:27" ht="15" customHeight="1" thickBot="1" x14ac:dyDescent="0.3"/>
    <row r="2" spans="2:27" ht="15" customHeight="1" x14ac:dyDescent="0.25">
      <c r="B2" s="4"/>
      <c r="C2" s="5"/>
      <c r="D2" s="5"/>
      <c r="E2" s="5"/>
      <c r="F2" s="5"/>
      <c r="G2" s="5"/>
      <c r="H2" s="5"/>
      <c r="I2" s="5"/>
      <c r="J2" s="5"/>
      <c r="K2" s="5"/>
      <c r="L2" s="5"/>
      <c r="M2" s="5"/>
      <c r="N2" s="5"/>
      <c r="O2" s="5"/>
      <c r="P2" s="5"/>
      <c r="Q2" s="5"/>
      <c r="R2" s="5"/>
      <c r="S2" s="5"/>
      <c r="T2" s="5"/>
      <c r="U2" s="5"/>
      <c r="V2" s="5"/>
      <c r="W2" s="5"/>
      <c r="X2" s="5"/>
      <c r="Y2" s="5"/>
      <c r="Z2" s="5"/>
      <c r="AA2" s="6"/>
    </row>
    <row r="3" spans="2:27" ht="15" customHeight="1" x14ac:dyDescent="0.25">
      <c r="B3" s="1"/>
      <c r="C3" s="8"/>
      <c r="D3" s="8"/>
      <c r="E3" s="8"/>
      <c r="F3" s="8"/>
      <c r="G3" s="8"/>
      <c r="H3" s="8"/>
      <c r="I3" s="8"/>
      <c r="J3" s="8"/>
      <c r="K3" s="8"/>
      <c r="L3" s="8"/>
      <c r="M3" s="8"/>
      <c r="N3" s="8"/>
      <c r="O3" s="8"/>
      <c r="P3" s="8"/>
      <c r="Q3" s="8"/>
      <c r="R3" s="8"/>
      <c r="S3" s="8"/>
      <c r="T3" s="8"/>
      <c r="U3" s="8"/>
      <c r="V3" s="8"/>
      <c r="W3" s="8"/>
      <c r="X3" s="8"/>
      <c r="Y3" s="8"/>
      <c r="Z3" s="8"/>
      <c r="AA3" s="7"/>
    </row>
    <row r="4" spans="2:27" ht="15" customHeight="1" x14ac:dyDescent="0.25">
      <c r="B4" s="1"/>
      <c r="C4" s="8"/>
      <c r="D4" s="8"/>
      <c r="E4" s="8"/>
      <c r="F4" s="8"/>
      <c r="G4" s="8"/>
      <c r="H4" s="8"/>
      <c r="I4" s="8"/>
      <c r="J4" s="8"/>
      <c r="K4" s="8"/>
      <c r="L4" s="8"/>
      <c r="M4" s="8"/>
      <c r="N4" s="8"/>
      <c r="O4" s="8"/>
      <c r="P4" s="8"/>
      <c r="Q4" s="8"/>
      <c r="R4" s="8"/>
      <c r="S4" s="8"/>
      <c r="T4" s="8"/>
      <c r="U4" s="8"/>
      <c r="V4" s="8"/>
      <c r="W4" s="8"/>
      <c r="X4" s="8"/>
      <c r="Y4" s="8"/>
      <c r="Z4" s="8"/>
      <c r="AA4" s="7"/>
    </row>
    <row r="5" spans="2:27" ht="15" customHeight="1" x14ac:dyDescent="0.25">
      <c r="B5" s="1"/>
      <c r="C5" s="8"/>
      <c r="D5" s="8"/>
      <c r="E5" s="8"/>
      <c r="F5" s="8"/>
      <c r="G5" s="386" t="s">
        <v>253</v>
      </c>
      <c r="H5" s="386"/>
      <c r="I5" s="386"/>
      <c r="J5" s="386"/>
      <c r="K5" s="386"/>
      <c r="L5" s="386"/>
      <c r="M5" s="386"/>
      <c r="N5" s="386"/>
      <c r="O5" s="386"/>
      <c r="P5" s="386"/>
      <c r="Q5" s="386"/>
      <c r="R5" s="386"/>
      <c r="S5" s="386"/>
      <c r="T5" s="386"/>
      <c r="U5" s="386"/>
      <c r="V5" s="386"/>
      <c r="W5" s="8"/>
      <c r="X5" s="8"/>
      <c r="Y5" s="8"/>
      <c r="Z5" s="8"/>
      <c r="AA5" s="7"/>
    </row>
    <row r="6" spans="2:27" ht="15" customHeight="1" x14ac:dyDescent="0.25">
      <c r="B6" s="1"/>
      <c r="C6" s="8"/>
      <c r="D6" s="8"/>
      <c r="E6" s="8"/>
      <c r="F6" s="8"/>
      <c r="G6" s="386"/>
      <c r="H6" s="386"/>
      <c r="I6" s="386"/>
      <c r="J6" s="386"/>
      <c r="K6" s="386"/>
      <c r="L6" s="386"/>
      <c r="M6" s="386"/>
      <c r="N6" s="386"/>
      <c r="O6" s="386"/>
      <c r="P6" s="386"/>
      <c r="Q6" s="386"/>
      <c r="R6" s="386"/>
      <c r="S6" s="386"/>
      <c r="T6" s="386"/>
      <c r="U6" s="386"/>
      <c r="V6" s="386"/>
      <c r="W6" s="8"/>
      <c r="X6" s="8"/>
      <c r="Y6" s="8"/>
      <c r="Z6" s="8"/>
      <c r="AA6" s="7"/>
    </row>
    <row r="7" spans="2:27" ht="15" customHeight="1" x14ac:dyDescent="0.25">
      <c r="B7" s="1"/>
      <c r="C7" s="8"/>
      <c r="D7" s="8"/>
      <c r="E7" s="8"/>
      <c r="F7" s="8"/>
      <c r="G7" s="386"/>
      <c r="H7" s="386"/>
      <c r="I7" s="386"/>
      <c r="J7" s="386"/>
      <c r="K7" s="386"/>
      <c r="L7" s="386"/>
      <c r="M7" s="386"/>
      <c r="N7" s="386"/>
      <c r="O7" s="386"/>
      <c r="P7" s="386"/>
      <c r="Q7" s="386"/>
      <c r="R7" s="386"/>
      <c r="S7" s="386"/>
      <c r="T7" s="386"/>
      <c r="U7" s="386"/>
      <c r="V7" s="386"/>
      <c r="W7" s="8"/>
      <c r="X7" s="8"/>
      <c r="Y7" s="8"/>
      <c r="Z7" s="8"/>
      <c r="AA7" s="7"/>
    </row>
    <row r="8" spans="2:27" ht="15" customHeight="1" x14ac:dyDescent="0.25">
      <c r="B8" s="1"/>
      <c r="C8" s="8"/>
      <c r="D8" s="8"/>
      <c r="E8" s="8"/>
      <c r="F8" s="8"/>
      <c r="G8" s="387" t="s">
        <v>254</v>
      </c>
      <c r="H8" s="387"/>
      <c r="I8" s="387"/>
      <c r="J8" s="387"/>
      <c r="K8" s="387"/>
      <c r="L8" s="387"/>
      <c r="M8" s="387"/>
      <c r="N8" s="387"/>
      <c r="O8" s="387"/>
      <c r="P8" s="387"/>
      <c r="Q8" s="387"/>
      <c r="R8" s="387"/>
      <c r="S8" s="387"/>
      <c r="T8" s="387"/>
      <c r="U8" s="387"/>
      <c r="V8" s="387"/>
      <c r="W8" s="8"/>
      <c r="X8" s="126"/>
      <c r="Y8" s="8"/>
      <c r="Z8" s="8"/>
      <c r="AA8" s="7"/>
    </row>
    <row r="9" spans="2:27" ht="15" customHeight="1" x14ac:dyDescent="0.25">
      <c r="B9" s="1"/>
      <c r="C9" s="8"/>
      <c r="D9" s="8"/>
      <c r="E9" s="8"/>
      <c r="F9" s="8"/>
      <c r="G9" s="387"/>
      <c r="H9" s="387"/>
      <c r="I9" s="387"/>
      <c r="J9" s="387"/>
      <c r="K9" s="387"/>
      <c r="L9" s="387"/>
      <c r="M9" s="387"/>
      <c r="N9" s="387"/>
      <c r="O9" s="387"/>
      <c r="P9" s="387"/>
      <c r="Q9" s="387"/>
      <c r="R9" s="387"/>
      <c r="S9" s="387"/>
      <c r="T9" s="387"/>
      <c r="U9" s="387"/>
      <c r="V9" s="387"/>
      <c r="W9" s="8"/>
      <c r="X9" s="8"/>
      <c r="Y9" s="8"/>
      <c r="Z9" s="8"/>
      <c r="AA9" s="7"/>
    </row>
    <row r="10" spans="2:27" ht="15" customHeight="1" x14ac:dyDescent="0.25">
      <c r="B10" s="1"/>
      <c r="C10" s="8"/>
      <c r="D10" s="8"/>
      <c r="E10" s="8"/>
      <c r="F10" s="8"/>
      <c r="G10" s="8"/>
      <c r="H10" s="8"/>
      <c r="I10" s="8"/>
      <c r="J10" s="8"/>
      <c r="K10" s="8"/>
      <c r="L10" s="8"/>
      <c r="M10" s="8"/>
      <c r="N10" s="8"/>
      <c r="O10" s="8"/>
      <c r="P10" s="8"/>
      <c r="Q10" s="8"/>
      <c r="R10" s="8"/>
      <c r="S10" s="8"/>
      <c r="T10" s="8"/>
      <c r="U10" s="8"/>
      <c r="V10" s="8"/>
      <c r="W10" s="8"/>
      <c r="X10" s="8"/>
      <c r="Y10" s="8"/>
      <c r="Z10" s="8"/>
      <c r="AA10" s="7"/>
    </row>
    <row r="11" spans="2:27" ht="15" customHeight="1" x14ac:dyDescent="0.25">
      <c r="B11" s="1"/>
      <c r="C11" s="8"/>
      <c r="D11" s="8"/>
      <c r="E11" s="8"/>
      <c r="F11" s="8"/>
      <c r="G11" s="388" t="str">
        <f>IF(H25=0,"Organisaatio nimeämättä",H25)</f>
        <v>Organisaatio nimeämättä</v>
      </c>
      <c r="H11" s="388"/>
      <c r="I11" s="388"/>
      <c r="J11" s="388"/>
      <c r="K11" s="388"/>
      <c r="L11" s="388"/>
      <c r="M11" s="388"/>
      <c r="N11" s="388"/>
      <c r="O11" s="388"/>
      <c r="P11" s="388"/>
      <c r="Q11" s="388"/>
      <c r="R11" s="388"/>
      <c r="S11" s="388"/>
      <c r="T11" s="388"/>
      <c r="U11" s="388"/>
      <c r="V11" s="388"/>
      <c r="W11" s="8"/>
      <c r="X11" s="8"/>
      <c r="Y11" s="8"/>
      <c r="Z11" s="8"/>
      <c r="AA11" s="7"/>
    </row>
    <row r="12" spans="2:27" ht="15" customHeight="1" x14ac:dyDescent="0.25">
      <c r="B12" s="1"/>
      <c r="C12" s="8"/>
      <c r="D12" s="8"/>
      <c r="E12" s="8"/>
      <c r="F12" s="8"/>
      <c r="G12" s="388"/>
      <c r="H12" s="388"/>
      <c r="I12" s="388"/>
      <c r="J12" s="388"/>
      <c r="K12" s="388"/>
      <c r="L12" s="388"/>
      <c r="M12" s="388"/>
      <c r="N12" s="388"/>
      <c r="O12" s="388"/>
      <c r="P12" s="388"/>
      <c r="Q12" s="388"/>
      <c r="R12" s="388"/>
      <c r="S12" s="388"/>
      <c r="T12" s="388"/>
      <c r="U12" s="388"/>
      <c r="V12" s="388"/>
      <c r="W12" s="8"/>
      <c r="X12" s="8"/>
      <c r="Y12" s="8"/>
      <c r="Z12" s="8"/>
      <c r="AA12" s="7"/>
    </row>
    <row r="13" spans="2:27" ht="15" customHeight="1" x14ac:dyDescent="0.25">
      <c r="B13" s="1"/>
      <c r="C13" s="8"/>
      <c r="D13" s="8"/>
      <c r="E13" s="8"/>
      <c r="F13" s="8"/>
      <c r="G13" s="388" t="str">
        <f>IF(H23=0,"Arviointikohde määrittelemättä",H23)</f>
        <v>Arviointikohde määrittelemättä</v>
      </c>
      <c r="H13" s="388"/>
      <c r="I13" s="388"/>
      <c r="J13" s="388"/>
      <c r="K13" s="388"/>
      <c r="L13" s="388"/>
      <c r="M13" s="388"/>
      <c r="N13" s="388"/>
      <c r="O13" s="388"/>
      <c r="P13" s="388"/>
      <c r="Q13" s="388"/>
      <c r="R13" s="388"/>
      <c r="S13" s="388"/>
      <c r="T13" s="388"/>
      <c r="U13" s="388"/>
      <c r="V13" s="388"/>
      <c r="W13" s="126"/>
      <c r="X13" s="126"/>
      <c r="Y13" s="126"/>
      <c r="Z13" s="126"/>
      <c r="AA13" s="7"/>
    </row>
    <row r="14" spans="2:27" ht="15" customHeight="1" x14ac:dyDescent="0.25">
      <c r="B14" s="1"/>
      <c r="C14" s="8"/>
      <c r="D14" s="8"/>
      <c r="E14" s="8"/>
      <c r="F14" s="8"/>
      <c r="G14" s="388"/>
      <c r="H14" s="388"/>
      <c r="I14" s="388"/>
      <c r="J14" s="388"/>
      <c r="K14" s="388"/>
      <c r="L14" s="388"/>
      <c r="M14" s="388"/>
      <c r="N14" s="388"/>
      <c r="O14" s="388"/>
      <c r="P14" s="388"/>
      <c r="Q14" s="388"/>
      <c r="R14" s="388"/>
      <c r="S14" s="388"/>
      <c r="T14" s="388"/>
      <c r="U14" s="388"/>
      <c r="V14" s="388"/>
      <c r="W14" s="126"/>
      <c r="X14" s="126"/>
      <c r="Y14" s="126"/>
      <c r="Z14" s="126"/>
      <c r="AA14" s="7"/>
    </row>
    <row r="15" spans="2:27" ht="15" customHeight="1" x14ac:dyDescent="0.25">
      <c r="B15" s="1"/>
      <c r="C15" s="8"/>
      <c r="D15" s="8"/>
      <c r="E15" s="8"/>
      <c r="F15" s="8"/>
      <c r="G15" s="8"/>
      <c r="H15" s="8"/>
      <c r="I15" s="8"/>
      <c r="J15" s="8"/>
      <c r="K15" s="8"/>
      <c r="L15" s="8"/>
      <c r="M15" s="8"/>
      <c r="N15" s="8"/>
      <c r="O15" s="8"/>
      <c r="P15" s="8"/>
      <c r="Q15" s="8"/>
      <c r="R15" s="8"/>
      <c r="S15" s="8"/>
      <c r="T15" s="8"/>
      <c r="U15" s="8"/>
      <c r="V15" s="8"/>
      <c r="W15" s="8"/>
      <c r="X15" s="8"/>
      <c r="Y15" s="8"/>
      <c r="Z15" s="8"/>
      <c r="AA15" s="7"/>
    </row>
    <row r="16" spans="2:27" ht="15" customHeight="1" x14ac:dyDescent="0.25">
      <c r="B16" s="1"/>
      <c r="C16" s="8"/>
      <c r="D16" s="8"/>
      <c r="E16" s="8"/>
      <c r="F16" s="8"/>
      <c r="G16" s="389" t="s">
        <v>255</v>
      </c>
      <c r="H16" s="389"/>
      <c r="I16" s="389"/>
      <c r="J16" s="389"/>
      <c r="K16" s="389"/>
      <c r="L16" s="389"/>
      <c r="M16" s="389"/>
      <c r="N16" s="389"/>
      <c r="O16" s="390" t="str">
        <f>Q20</f>
        <v>keskeneräinen</v>
      </c>
      <c r="P16" s="391"/>
      <c r="Q16" s="391"/>
      <c r="R16" s="391"/>
      <c r="S16" s="391"/>
      <c r="T16" s="391"/>
      <c r="U16" s="391"/>
      <c r="V16" s="391"/>
      <c r="W16" s="8"/>
      <c r="X16" s="8"/>
      <c r="Y16" s="8"/>
      <c r="Z16" s="8"/>
      <c r="AA16" s="7"/>
    </row>
    <row r="17" spans="2:27" ht="15" customHeight="1" x14ac:dyDescent="0.25">
      <c r="B17" s="1"/>
      <c r="C17" s="8"/>
      <c r="D17" s="8"/>
      <c r="E17" s="8"/>
      <c r="F17" s="8"/>
      <c r="G17" s="389"/>
      <c r="H17" s="389"/>
      <c r="I17" s="389"/>
      <c r="J17" s="389"/>
      <c r="K17" s="389"/>
      <c r="L17" s="389"/>
      <c r="M17" s="389"/>
      <c r="N17" s="389"/>
      <c r="O17" s="391"/>
      <c r="P17" s="391"/>
      <c r="Q17" s="391"/>
      <c r="R17" s="391"/>
      <c r="S17" s="391"/>
      <c r="T17" s="391"/>
      <c r="U17" s="391"/>
      <c r="V17" s="391"/>
      <c r="W17" s="8"/>
      <c r="X17" s="8"/>
      <c r="Y17" s="8"/>
      <c r="Z17" s="8"/>
      <c r="AA17" s="7"/>
    </row>
    <row r="18" spans="2:27" ht="15" customHeight="1" thickBot="1" x14ac:dyDescent="0.3">
      <c r="B18" s="2"/>
      <c r="C18" s="11"/>
      <c r="D18" s="11"/>
      <c r="E18" s="11"/>
      <c r="F18" s="11"/>
      <c r="G18" s="11"/>
      <c r="H18" s="11"/>
      <c r="I18" s="11"/>
      <c r="J18" s="11"/>
      <c r="K18" s="11"/>
      <c r="L18" s="11"/>
      <c r="M18" s="11"/>
      <c r="N18" s="11"/>
      <c r="O18" s="11"/>
      <c r="P18" s="11"/>
      <c r="Q18" s="11"/>
      <c r="R18" s="11"/>
      <c r="S18" s="11"/>
      <c r="T18" s="11"/>
      <c r="U18" s="11"/>
      <c r="V18" s="11"/>
      <c r="W18" s="11"/>
      <c r="X18" s="11"/>
      <c r="Y18" s="11"/>
      <c r="Z18" s="11"/>
      <c r="AA18" s="12"/>
    </row>
    <row r="19" spans="2:27" ht="15" customHeight="1" thickBot="1" x14ac:dyDescent="0.3">
      <c r="B19" s="4"/>
      <c r="C19" s="5"/>
      <c r="D19" s="5"/>
      <c r="E19" s="5"/>
      <c r="F19" s="5"/>
      <c r="G19" s="5"/>
      <c r="H19" s="5"/>
      <c r="I19" s="5"/>
      <c r="J19" s="5"/>
      <c r="K19" s="5"/>
      <c r="L19" s="5"/>
      <c r="M19" s="5"/>
      <c r="N19" s="5"/>
      <c r="O19" s="5"/>
      <c r="P19" s="5"/>
      <c r="Q19" s="5"/>
      <c r="R19" s="5"/>
      <c r="S19" s="5"/>
      <c r="T19" s="5"/>
      <c r="U19" s="5"/>
      <c r="V19" s="5"/>
      <c r="W19" s="5"/>
      <c r="X19" s="5"/>
      <c r="Y19" s="5"/>
      <c r="Z19" s="5"/>
      <c r="AA19" s="6"/>
    </row>
    <row r="20" spans="2:27" ht="15" customHeight="1" x14ac:dyDescent="0.25">
      <c r="B20" s="1"/>
      <c r="C20" s="127" t="s">
        <v>200</v>
      </c>
      <c r="D20" s="128"/>
      <c r="E20" s="128"/>
      <c r="F20" s="128"/>
      <c r="G20" s="128"/>
      <c r="H20" s="128"/>
      <c r="I20" s="128"/>
      <c r="J20" s="128"/>
      <c r="K20" s="128"/>
      <c r="L20" s="128"/>
      <c r="M20" s="128"/>
      <c r="N20" s="128"/>
      <c r="O20" s="128"/>
      <c r="P20" s="128"/>
      <c r="Q20" s="131" t="str">
        <f>IF(TÄYTTÖPOHJA!BG3&lt;&gt;0,TÄYTTÖPOHJA!BG3,"keskeneräinen")</f>
        <v>keskeneräinen</v>
      </c>
      <c r="R20" s="132"/>
      <c r="S20" s="132"/>
      <c r="T20" s="132"/>
      <c r="U20" s="132"/>
      <c r="V20" s="132"/>
      <c r="W20" s="132"/>
      <c r="X20" s="132"/>
      <c r="Y20" s="132"/>
      <c r="Z20" s="133"/>
      <c r="AA20" s="7"/>
    </row>
    <row r="21" spans="2:27" ht="15" customHeight="1" thickBot="1" x14ac:dyDescent="0.3">
      <c r="B21" s="1"/>
      <c r="C21" s="129"/>
      <c r="D21" s="130"/>
      <c r="E21" s="130"/>
      <c r="F21" s="130"/>
      <c r="G21" s="130"/>
      <c r="H21" s="130"/>
      <c r="I21" s="130"/>
      <c r="J21" s="130"/>
      <c r="K21" s="130"/>
      <c r="L21" s="130"/>
      <c r="M21" s="130"/>
      <c r="N21" s="130"/>
      <c r="O21" s="130"/>
      <c r="P21" s="130"/>
      <c r="Q21" s="134"/>
      <c r="R21" s="134"/>
      <c r="S21" s="134"/>
      <c r="T21" s="134"/>
      <c r="U21" s="134"/>
      <c r="V21" s="134"/>
      <c r="W21" s="134"/>
      <c r="X21" s="134"/>
      <c r="Y21" s="134"/>
      <c r="Z21" s="135"/>
      <c r="AA21" s="7"/>
    </row>
    <row r="22" spans="2:27" ht="15" customHeight="1" thickBot="1" x14ac:dyDescent="0.3">
      <c r="B22" s="1"/>
      <c r="C22" s="19"/>
      <c r="D22" s="19"/>
      <c r="E22" s="19"/>
      <c r="F22" s="19"/>
      <c r="G22" s="19"/>
      <c r="H22" s="19"/>
      <c r="I22" s="19"/>
      <c r="J22" s="19"/>
      <c r="K22" s="19"/>
      <c r="L22" s="19"/>
      <c r="M22" s="19"/>
      <c r="N22" s="19"/>
      <c r="O22" s="19"/>
      <c r="P22" s="19"/>
      <c r="Q22" s="19"/>
      <c r="R22" s="19"/>
      <c r="S22" s="19"/>
      <c r="T22" s="19"/>
      <c r="U22" s="19"/>
      <c r="V22" s="19"/>
      <c r="W22" s="19"/>
      <c r="X22" s="19"/>
      <c r="Y22" s="19"/>
      <c r="Z22" s="19"/>
      <c r="AA22" s="7"/>
    </row>
    <row r="23" spans="2:27" ht="15" customHeight="1" thickBot="1" x14ac:dyDescent="0.3">
      <c r="B23" s="1"/>
      <c r="C23" s="141" t="s">
        <v>145</v>
      </c>
      <c r="D23" s="141"/>
      <c r="E23" s="141"/>
      <c r="F23" s="141"/>
      <c r="G23" s="141"/>
      <c r="H23" s="148">
        <f>TÄYTTÖPOHJA!AX6</f>
        <v>0</v>
      </c>
      <c r="I23" s="148"/>
      <c r="J23" s="148"/>
      <c r="K23" s="148"/>
      <c r="L23" s="148"/>
      <c r="M23" s="148"/>
      <c r="N23" s="148"/>
      <c r="O23" s="8"/>
      <c r="P23" s="152" t="s">
        <v>243</v>
      </c>
      <c r="Q23" s="153"/>
      <c r="R23" s="153"/>
      <c r="S23" s="153"/>
      <c r="T23" s="153"/>
      <c r="U23" s="82">
        <f>TÄYTTÖPOHJA!BK6</f>
        <v>0</v>
      </c>
      <c r="V23" s="150" t="str">
        <f>TÄYTTÖPOHJA!BL6</f>
        <v>Ei kriittinen</v>
      </c>
      <c r="W23" s="150"/>
      <c r="X23" s="150"/>
      <c r="Y23" s="150"/>
      <c r="Z23" s="151"/>
      <c r="AA23" s="7"/>
    </row>
    <row r="24" spans="2:27" ht="15" customHeight="1" x14ac:dyDescent="0.25">
      <c r="B24" s="1"/>
      <c r="C24" s="141" t="s">
        <v>146</v>
      </c>
      <c r="D24" s="141"/>
      <c r="E24" s="141"/>
      <c r="F24" s="141"/>
      <c r="G24" s="141"/>
      <c r="H24" s="148">
        <f>TÄYTTÖPOHJA!AX7</f>
        <v>0</v>
      </c>
      <c r="I24" s="148"/>
      <c r="J24" s="148"/>
      <c r="K24" s="148"/>
      <c r="L24" s="148"/>
      <c r="M24" s="148"/>
      <c r="N24" s="148"/>
      <c r="O24" s="8"/>
      <c r="P24" s="149"/>
      <c r="Q24" s="149"/>
      <c r="R24" s="149"/>
      <c r="S24" s="149"/>
      <c r="T24" s="149"/>
      <c r="U24" s="8"/>
      <c r="V24" s="8"/>
      <c r="W24" s="8"/>
      <c r="X24" s="8"/>
      <c r="Y24" s="8"/>
      <c r="Z24" s="8"/>
      <c r="AA24" s="7"/>
    </row>
    <row r="25" spans="2:27" ht="15" customHeight="1" x14ac:dyDescent="0.25">
      <c r="B25" s="1"/>
      <c r="C25" s="141" t="s">
        <v>147</v>
      </c>
      <c r="D25" s="141"/>
      <c r="E25" s="141"/>
      <c r="F25" s="141"/>
      <c r="G25" s="141"/>
      <c r="H25" s="148">
        <f>TÄYTTÖPOHJA!AX8</f>
        <v>0</v>
      </c>
      <c r="I25" s="148"/>
      <c r="J25" s="148"/>
      <c r="K25" s="148"/>
      <c r="L25" s="148"/>
      <c r="M25" s="148"/>
      <c r="N25" s="148"/>
      <c r="O25" s="8"/>
      <c r="P25" s="144" t="s">
        <v>156</v>
      </c>
      <c r="Q25" s="144"/>
      <c r="R25" s="144"/>
      <c r="S25" s="144"/>
      <c r="T25" s="144"/>
      <c r="U25" s="24">
        <f>TÄYTTÖPOHJA!BK8</f>
        <v>0</v>
      </c>
      <c r="V25" s="145" t="str">
        <f>TÄYTTÖPOHJA!BL8</f>
        <v>Ei arvioitu</v>
      </c>
      <c r="W25" s="145"/>
      <c r="X25" s="145"/>
      <c r="Y25" s="145"/>
      <c r="Z25" s="145"/>
      <c r="AA25" s="7"/>
    </row>
    <row r="26" spans="2:27" ht="15" customHeight="1" x14ac:dyDescent="0.25">
      <c r="B26" s="1"/>
      <c r="C26" s="141" t="s">
        <v>148</v>
      </c>
      <c r="D26" s="141"/>
      <c r="E26" s="141"/>
      <c r="F26" s="141"/>
      <c r="G26" s="141"/>
      <c r="H26" s="142" t="str">
        <f>IF(TÄYTTÖPOHJA!AX9&lt;&gt;0,TÄYTTÖPOHJA!AX9,"Aloittamatta")</f>
        <v>Aloittamatta</v>
      </c>
      <c r="I26" s="143"/>
      <c r="J26" s="143"/>
      <c r="K26" s="79" t="s">
        <v>233</v>
      </c>
      <c r="L26" s="142" t="str">
        <f>IF(TÄYTTÖPOHJA!BB9&lt;&gt;0,TÄYTTÖPOHJA!BB9,"Keskeneräinen")</f>
        <v>Keskeneräinen</v>
      </c>
      <c r="M26" s="143"/>
      <c r="N26" s="143"/>
      <c r="O26" s="8"/>
      <c r="P26" s="144" t="s">
        <v>155</v>
      </c>
      <c r="Q26" s="144"/>
      <c r="R26" s="144"/>
      <c r="S26" s="144"/>
      <c r="T26" s="144"/>
      <c r="U26" s="24">
        <f>TÄYTTÖPOHJA!BK9</f>
        <v>0</v>
      </c>
      <c r="V26" s="145" t="str">
        <f>TÄYTTÖPOHJA!BL9</f>
        <v>Ei arvioitu</v>
      </c>
      <c r="W26" s="145"/>
      <c r="X26" s="145"/>
      <c r="Y26" s="145"/>
      <c r="Z26" s="145"/>
      <c r="AA26" s="7"/>
    </row>
    <row r="27" spans="2:27" ht="15" customHeight="1" x14ac:dyDescent="0.25">
      <c r="B27" s="1"/>
      <c r="C27" s="8"/>
      <c r="D27" s="8"/>
      <c r="E27" s="8"/>
      <c r="F27" s="8"/>
      <c r="G27" s="8"/>
      <c r="H27" s="8"/>
      <c r="I27" s="8"/>
      <c r="J27" s="8"/>
      <c r="K27" s="8"/>
      <c r="L27" s="8"/>
      <c r="M27" s="8"/>
      <c r="N27" s="8"/>
      <c r="O27" s="8"/>
      <c r="P27" s="144" t="s">
        <v>157</v>
      </c>
      <c r="Q27" s="144"/>
      <c r="R27" s="144"/>
      <c r="S27" s="144"/>
      <c r="T27" s="144"/>
      <c r="U27" s="24">
        <f>TÄYTTÖPOHJA!BK10</f>
        <v>0</v>
      </c>
      <c r="V27" s="145" t="str">
        <f>TÄYTTÖPOHJA!BL10</f>
        <v>Ei arvioitu</v>
      </c>
      <c r="W27" s="145"/>
      <c r="X27" s="145"/>
      <c r="Y27" s="145"/>
      <c r="Z27" s="145"/>
      <c r="AA27" s="7"/>
    </row>
    <row r="28" spans="2:27" ht="15" customHeight="1" x14ac:dyDescent="0.25">
      <c r="B28" s="1"/>
      <c r="C28" s="141" t="s">
        <v>234</v>
      </c>
      <c r="D28" s="141"/>
      <c r="E28" s="141"/>
      <c r="F28" s="141"/>
      <c r="G28" s="141"/>
      <c r="H28" s="141"/>
      <c r="I28" s="141"/>
      <c r="J28" s="141"/>
      <c r="K28" s="141"/>
      <c r="L28" s="141"/>
      <c r="M28" s="141"/>
      <c r="N28" s="8"/>
      <c r="O28" s="8"/>
      <c r="P28" s="144" t="s">
        <v>158</v>
      </c>
      <c r="Q28" s="144"/>
      <c r="R28" s="144"/>
      <c r="S28" s="144"/>
      <c r="T28" s="144"/>
      <c r="U28" s="24">
        <f>TÄYTTÖPOHJA!BK11</f>
        <v>0</v>
      </c>
      <c r="V28" s="145" t="str">
        <f>TÄYTTÖPOHJA!BL11</f>
        <v>Ei arvioitu</v>
      </c>
      <c r="W28" s="145"/>
      <c r="X28" s="145"/>
      <c r="Y28" s="145"/>
      <c r="Z28" s="145"/>
      <c r="AA28" s="7"/>
    </row>
    <row r="29" spans="2:27" ht="15" customHeight="1" x14ac:dyDescent="0.25">
      <c r="B29" s="1"/>
      <c r="C29" s="8"/>
      <c r="D29" s="154" t="s">
        <v>162</v>
      </c>
      <c r="E29" s="154"/>
      <c r="F29" s="154"/>
      <c r="G29" s="154"/>
      <c r="H29" s="154"/>
      <c r="I29" s="155"/>
      <c r="J29" s="26">
        <f>TÄYTTÖPOHJA!AZ12</f>
        <v>0</v>
      </c>
      <c r="K29" s="138" t="str">
        <f>TÄYTTÖPOHJA!BA12</f>
        <v>Ei arvioitu</v>
      </c>
      <c r="L29" s="138"/>
      <c r="M29" s="138"/>
      <c r="N29" s="8"/>
      <c r="O29" s="8"/>
      <c r="P29" s="144" t="s">
        <v>159</v>
      </c>
      <c r="Q29" s="144"/>
      <c r="R29" s="144"/>
      <c r="S29" s="144"/>
      <c r="T29" s="144"/>
      <c r="U29" s="24">
        <f>TÄYTTÖPOHJA!BK12</f>
        <v>0</v>
      </c>
      <c r="V29" s="145" t="str">
        <f>TÄYTTÖPOHJA!BL12</f>
        <v>Ei sovittu</v>
      </c>
      <c r="W29" s="145"/>
      <c r="X29" s="145"/>
      <c r="Y29" s="145"/>
      <c r="Z29" s="145"/>
      <c r="AA29" s="7"/>
    </row>
    <row r="30" spans="2:27" ht="15" customHeight="1" x14ac:dyDescent="0.25">
      <c r="B30" s="1"/>
      <c r="C30" s="8"/>
      <c r="D30" s="154" t="s">
        <v>163</v>
      </c>
      <c r="E30" s="154"/>
      <c r="F30" s="154"/>
      <c r="G30" s="154"/>
      <c r="H30" s="154"/>
      <c r="I30" s="155"/>
      <c r="J30" s="26">
        <f>TÄYTTÖPOHJA!AZ13</f>
        <v>0</v>
      </c>
      <c r="K30" s="138" t="str">
        <f>TÄYTTÖPOHJA!BA13</f>
        <v>Ei arvioitu</v>
      </c>
      <c r="L30" s="138"/>
      <c r="M30" s="138"/>
      <c r="N30" s="8"/>
      <c r="O30" s="8"/>
      <c r="P30" s="8"/>
      <c r="Q30" s="8"/>
      <c r="R30" s="8"/>
      <c r="S30" s="8"/>
      <c r="T30" s="8"/>
      <c r="U30" s="8"/>
      <c r="V30" s="8"/>
      <c r="W30" s="8"/>
      <c r="X30" s="8"/>
      <c r="Y30" s="8"/>
      <c r="Z30" s="8"/>
      <c r="AA30" s="7"/>
    </row>
    <row r="31" spans="2:27" ht="15" customHeight="1" x14ac:dyDescent="0.25">
      <c r="B31" s="1"/>
      <c r="C31" s="8"/>
      <c r="D31" s="8"/>
      <c r="E31" s="8"/>
      <c r="F31" s="8"/>
      <c r="G31" s="8"/>
      <c r="H31" s="8"/>
      <c r="I31" s="8"/>
      <c r="J31" s="8"/>
      <c r="K31" s="8"/>
      <c r="L31" s="8"/>
      <c r="M31" s="8"/>
      <c r="N31" s="8"/>
      <c r="O31" s="8"/>
      <c r="P31" s="8"/>
      <c r="Q31" s="8"/>
      <c r="R31" s="8"/>
      <c r="S31" s="8"/>
      <c r="T31" s="8"/>
      <c r="U31" s="8"/>
      <c r="V31" s="8"/>
      <c r="W31" s="8"/>
      <c r="X31" s="8"/>
      <c r="Y31" s="8"/>
      <c r="Z31" s="8"/>
      <c r="AA31" s="7"/>
    </row>
    <row r="32" spans="2:27" ht="15" customHeight="1" x14ac:dyDescent="0.25">
      <c r="B32" s="1"/>
      <c r="C32" s="141" t="s">
        <v>201</v>
      </c>
      <c r="D32" s="141"/>
      <c r="E32" s="141"/>
      <c r="F32" s="141"/>
      <c r="G32" s="141"/>
      <c r="H32" s="141"/>
      <c r="I32" s="141"/>
      <c r="J32" s="141"/>
      <c r="K32" s="141"/>
      <c r="L32" s="141"/>
      <c r="M32" s="141"/>
      <c r="N32" s="141"/>
      <c r="O32" s="8"/>
      <c r="P32" s="8"/>
      <c r="Q32" s="8"/>
      <c r="R32" s="8"/>
      <c r="S32" s="8"/>
      <c r="T32" s="8"/>
      <c r="U32" s="8"/>
      <c r="V32" s="8"/>
      <c r="W32" s="8"/>
      <c r="X32" s="8"/>
      <c r="Y32" s="8"/>
      <c r="Z32" s="8"/>
      <c r="AA32" s="7"/>
    </row>
    <row r="33" spans="2:27" ht="15" customHeight="1" x14ac:dyDescent="0.25">
      <c r="B33" s="1"/>
      <c r="C33" s="146" t="s">
        <v>235</v>
      </c>
      <c r="D33" s="146"/>
      <c r="E33" s="146"/>
      <c r="F33" s="146"/>
      <c r="G33" s="146"/>
      <c r="H33" s="146"/>
      <c r="I33" s="147"/>
      <c r="J33" s="26">
        <f>TÄYTTÖPOHJA!AZ16</f>
        <v>0</v>
      </c>
      <c r="K33" s="138" t="str">
        <f>TÄYTTÖPOHJA!BA16</f>
        <v>Ei arvioitu</v>
      </c>
      <c r="L33" s="138"/>
      <c r="M33" s="138"/>
      <c r="N33" s="8"/>
      <c r="O33" s="8"/>
      <c r="P33" s="8"/>
      <c r="Q33" s="8"/>
      <c r="R33" s="8"/>
      <c r="S33" s="8"/>
      <c r="T33" s="8"/>
      <c r="U33" s="8"/>
      <c r="V33" s="8"/>
      <c r="W33" s="8"/>
      <c r="X33" s="8"/>
      <c r="Y33" s="8"/>
      <c r="Z33" s="8"/>
      <c r="AA33" s="7"/>
    </row>
    <row r="34" spans="2:27" ht="15" customHeight="1" x14ac:dyDescent="0.25">
      <c r="B34" s="1"/>
      <c r="C34" s="146" t="s">
        <v>160</v>
      </c>
      <c r="D34" s="146"/>
      <c r="E34" s="146"/>
      <c r="F34" s="146"/>
      <c r="G34" s="146"/>
      <c r="H34" s="146"/>
      <c r="I34" s="147"/>
      <c r="J34" s="26">
        <f>TÄYTTÖPOHJA!AZ17</f>
        <v>0</v>
      </c>
      <c r="K34" s="138" t="str">
        <f>TÄYTTÖPOHJA!BA17</f>
        <v>Ei arvioitu</v>
      </c>
      <c r="L34" s="138"/>
      <c r="M34" s="138"/>
      <c r="N34" s="8"/>
      <c r="O34" s="8"/>
      <c r="P34" s="8"/>
      <c r="Q34" s="8"/>
      <c r="R34" s="8"/>
      <c r="S34" s="8"/>
      <c r="T34" s="8"/>
      <c r="U34" s="8"/>
      <c r="V34" s="8"/>
      <c r="W34" s="8"/>
      <c r="X34" s="8"/>
      <c r="Y34" s="8"/>
      <c r="Z34" s="8"/>
      <c r="AA34" s="7"/>
    </row>
    <row r="35" spans="2:27" ht="15" customHeight="1" x14ac:dyDescent="0.25">
      <c r="B35" s="1"/>
      <c r="C35" s="146" t="s">
        <v>161</v>
      </c>
      <c r="D35" s="146"/>
      <c r="E35" s="146"/>
      <c r="F35" s="146"/>
      <c r="G35" s="146"/>
      <c r="H35" s="146"/>
      <c r="I35" s="147"/>
      <c r="J35" s="26">
        <f>TÄYTTÖPOHJA!AZ18</f>
        <v>0</v>
      </c>
      <c r="K35" s="138" t="str">
        <f>TÄYTTÖPOHJA!BA18</f>
        <v>Ei arvioitu</v>
      </c>
      <c r="L35" s="138"/>
      <c r="M35" s="138"/>
      <c r="N35" s="8"/>
      <c r="O35" s="8"/>
      <c r="P35" s="8"/>
      <c r="Q35" s="8"/>
      <c r="R35" s="8"/>
      <c r="S35" s="8"/>
      <c r="T35" s="8"/>
      <c r="U35" s="8"/>
      <c r="V35" s="8"/>
      <c r="W35" s="8"/>
      <c r="X35" s="8"/>
      <c r="Y35" s="8"/>
      <c r="Z35" s="8"/>
      <c r="AA35" s="7"/>
    </row>
    <row r="36" spans="2:27" ht="15" customHeight="1" x14ac:dyDescent="0.25">
      <c r="B36" s="1"/>
      <c r="C36" s="136" t="str">
        <f>TÄYTTÖPOHJA!AS19</f>
        <v>Yhteiskunnalle</v>
      </c>
      <c r="D36" s="136"/>
      <c r="E36" s="136"/>
      <c r="F36" s="136"/>
      <c r="G36" s="136"/>
      <c r="H36" s="136"/>
      <c r="I36" s="137"/>
      <c r="J36" s="26">
        <f>TÄYTTÖPOHJA!AZ19</f>
        <v>0</v>
      </c>
      <c r="K36" s="138" t="str">
        <f>TÄYTTÖPOHJA!BA19</f>
        <v>Ei arvioitu</v>
      </c>
      <c r="L36" s="138"/>
      <c r="M36" s="138"/>
      <c r="N36" s="8"/>
      <c r="O36" s="8"/>
      <c r="P36" s="8"/>
      <c r="Q36" s="8"/>
      <c r="R36" s="8"/>
      <c r="S36" s="8"/>
      <c r="T36" s="8"/>
      <c r="U36" s="8"/>
      <c r="V36" s="8"/>
      <c r="W36" s="8"/>
      <c r="X36" s="8"/>
      <c r="Y36" s="8"/>
      <c r="Z36" s="8"/>
      <c r="AA36" s="7"/>
    </row>
    <row r="37" spans="2:27" ht="15" customHeight="1" x14ac:dyDescent="0.25">
      <c r="B37" s="1"/>
      <c r="C37" s="8"/>
      <c r="D37" s="8"/>
      <c r="E37" s="8"/>
      <c r="F37" s="8"/>
      <c r="G37" s="8"/>
      <c r="H37" s="8"/>
      <c r="I37" s="8"/>
      <c r="J37" s="8"/>
      <c r="K37" s="8"/>
      <c r="L37" s="8"/>
      <c r="M37" s="8"/>
      <c r="N37" s="8"/>
      <c r="O37" s="8"/>
      <c r="P37" s="8"/>
      <c r="Q37" s="8"/>
      <c r="R37" s="8"/>
      <c r="S37" s="8"/>
      <c r="T37" s="8"/>
      <c r="U37" s="8"/>
      <c r="V37" s="8"/>
      <c r="W37" s="8"/>
      <c r="X37" s="8"/>
      <c r="Y37" s="8"/>
      <c r="Z37" s="8"/>
      <c r="AA37" s="7"/>
    </row>
    <row r="38" spans="2:27" ht="15" customHeight="1" x14ac:dyDescent="0.25">
      <c r="B38" s="1"/>
      <c r="C38" s="141" t="s">
        <v>202</v>
      </c>
      <c r="D38" s="141"/>
      <c r="E38" s="141"/>
      <c r="F38" s="141"/>
      <c r="G38" s="141"/>
      <c r="H38" s="141"/>
      <c r="I38" s="141"/>
      <c r="J38" s="141"/>
      <c r="K38" s="141"/>
      <c r="L38" s="141"/>
      <c r="M38" s="141"/>
      <c r="N38" s="141"/>
      <c r="O38" s="8"/>
      <c r="P38" s="20" t="s">
        <v>244</v>
      </c>
      <c r="Q38" s="20"/>
      <c r="R38" s="8"/>
      <c r="S38" s="8"/>
      <c r="T38" s="8"/>
      <c r="U38" s="8"/>
      <c r="V38" s="8"/>
      <c r="W38" s="8"/>
      <c r="X38" s="8"/>
      <c r="Y38" s="8"/>
      <c r="Z38" s="8"/>
      <c r="AA38" s="7"/>
    </row>
    <row r="39" spans="2:27" ht="15" customHeight="1" x14ac:dyDescent="0.25">
      <c r="B39" s="1"/>
      <c r="C39" s="8"/>
      <c r="D39" s="139" t="s">
        <v>240</v>
      </c>
      <c r="E39" s="139"/>
      <c r="F39" s="139"/>
      <c r="G39" s="139"/>
      <c r="H39" s="139"/>
      <c r="I39" s="140"/>
      <c r="J39" s="26">
        <f>TÄYTTÖPOHJA!AZ22</f>
        <v>0</v>
      </c>
      <c r="K39" s="138" t="str">
        <f>TÄYTTÖPOHJA!BA22</f>
        <v>Ei arvioitu</v>
      </c>
      <c r="L39" s="138"/>
      <c r="M39" s="138"/>
      <c r="N39" s="23"/>
      <c r="O39" s="8"/>
      <c r="P39" s="125" t="str">
        <f>IF(TÄYTTÖPOHJA!$BF$22&lt;&gt;0,TÄYTTÖPOHJA!$BF$22," ")</f>
        <v xml:space="preserve"> </v>
      </c>
      <c r="Q39" s="8"/>
      <c r="R39" s="20"/>
      <c r="S39" s="20"/>
      <c r="T39" s="20"/>
      <c r="U39" s="20"/>
      <c r="V39" s="20"/>
      <c r="W39" s="20"/>
      <c r="X39" s="20"/>
      <c r="Y39" s="20"/>
      <c r="Z39" s="20"/>
      <c r="AA39" s="7"/>
    </row>
    <row r="40" spans="2:27" ht="15" customHeight="1" x14ac:dyDescent="0.25">
      <c r="B40" s="1"/>
      <c r="C40" s="19"/>
      <c r="D40" s="139" t="s">
        <v>242</v>
      </c>
      <c r="E40" s="139"/>
      <c r="F40" s="139"/>
      <c r="G40" s="139"/>
      <c r="H40" s="139"/>
      <c r="I40" s="140"/>
      <c r="J40" s="26">
        <f>TÄYTTÖPOHJA!AZ23</f>
        <v>0</v>
      </c>
      <c r="K40" s="138" t="str">
        <f>TÄYTTÖPOHJA!BA23</f>
        <v>Ei arvioitu</v>
      </c>
      <c r="L40" s="138"/>
      <c r="M40" s="138"/>
      <c r="N40" s="19"/>
      <c r="O40" s="8"/>
      <c r="P40" s="125" t="str">
        <f>IF(TÄYTTÖPOHJA!$BF$23&lt;&gt;0,TÄYTTÖPOHJA!$BF$23," ")</f>
        <v>Arvioi ICT-varautumisen tarpeet.</v>
      </c>
      <c r="Q40" s="8"/>
      <c r="R40" s="8"/>
      <c r="S40" s="8"/>
      <c r="T40" s="8"/>
      <c r="U40" s="8"/>
      <c r="V40" s="8"/>
      <c r="W40" s="8"/>
      <c r="X40" s="8"/>
      <c r="Y40" s="8"/>
      <c r="Z40" s="8"/>
      <c r="AA40" s="7"/>
    </row>
    <row r="41" spans="2:27" ht="15" customHeight="1" x14ac:dyDescent="0.25">
      <c r="B41" s="1"/>
      <c r="C41" s="19"/>
      <c r="D41" s="139" t="s">
        <v>241</v>
      </c>
      <c r="E41" s="139"/>
      <c r="F41" s="139"/>
      <c r="G41" s="139"/>
      <c r="H41" s="139"/>
      <c r="I41" s="140"/>
      <c r="J41" s="26">
        <f>TÄYTTÖPOHJA!AZ24</f>
        <v>0</v>
      </c>
      <c r="K41" s="138" t="str">
        <f>TÄYTTÖPOHJA!BA24</f>
        <v>Ei arvioitu</v>
      </c>
      <c r="L41" s="138"/>
      <c r="M41" s="138"/>
      <c r="N41" s="19"/>
      <c r="O41" s="8"/>
      <c r="P41" s="125" t="str">
        <f>IF(TÄYTTÖPOHJA!$BF$24&lt;&gt;0,TÄYTTÖPOHJA!$BF$24," ")</f>
        <v xml:space="preserve"> </v>
      </c>
      <c r="Q41" s="8"/>
      <c r="R41" s="8"/>
      <c r="S41" s="8"/>
      <c r="T41" s="8"/>
      <c r="U41" s="8"/>
      <c r="V41" s="8"/>
      <c r="W41" s="8"/>
      <c r="X41" s="8"/>
      <c r="Y41" s="8"/>
      <c r="Z41" s="8"/>
      <c r="AA41" s="7"/>
    </row>
    <row r="42" spans="2:27" ht="15" customHeight="1" x14ac:dyDescent="0.25">
      <c r="B42" s="1"/>
      <c r="C42" s="19"/>
      <c r="D42" s="139" t="s">
        <v>153</v>
      </c>
      <c r="E42" s="139"/>
      <c r="F42" s="139"/>
      <c r="G42" s="139"/>
      <c r="H42" s="139"/>
      <c r="I42" s="140"/>
      <c r="J42" s="26">
        <f>TÄYTTÖPOHJA!AZ25</f>
        <v>0</v>
      </c>
      <c r="K42" s="138" t="str">
        <f>TÄYTTÖPOHJA!BA25</f>
        <v>Ei arvioitu</v>
      </c>
      <c r="L42" s="138"/>
      <c r="M42" s="138"/>
      <c r="N42" s="19"/>
      <c r="O42" s="8"/>
      <c r="P42" s="125" t="str">
        <f>IF(TÄYTTÖPOHJA!$BF$25&lt;&gt;0,TÄYTTÖPOHJA!$BF$25," ")</f>
        <v xml:space="preserve"> </v>
      </c>
      <c r="Q42" s="8"/>
      <c r="R42" s="8"/>
      <c r="S42" s="8"/>
      <c r="T42" s="8"/>
      <c r="U42" s="8"/>
      <c r="V42" s="8"/>
      <c r="W42" s="8"/>
      <c r="X42" s="8"/>
      <c r="Y42" s="8"/>
      <c r="Z42" s="8"/>
      <c r="AA42" s="7"/>
    </row>
    <row r="43" spans="2:27" ht="15" customHeight="1" thickBot="1" x14ac:dyDescent="0.3">
      <c r="B43" s="2"/>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2:27" ht="15" customHeight="1" thickBot="1" x14ac:dyDescent="0.3">
      <c r="B44" s="4"/>
      <c r="C44" s="5"/>
      <c r="D44" s="5"/>
      <c r="E44" s="5"/>
      <c r="F44" s="5"/>
      <c r="G44" s="5"/>
      <c r="H44" s="5"/>
      <c r="I44" s="5"/>
      <c r="J44" s="5"/>
      <c r="K44" s="5"/>
      <c r="L44" s="5"/>
      <c r="M44" s="5"/>
      <c r="N44" s="5"/>
      <c r="O44" s="5"/>
      <c r="P44" s="5"/>
      <c r="Q44" s="5"/>
      <c r="R44" s="5"/>
      <c r="S44" s="5"/>
      <c r="T44" s="5"/>
      <c r="U44" s="5"/>
      <c r="V44" s="5"/>
      <c r="W44" s="5"/>
      <c r="X44" s="5"/>
      <c r="Y44" s="5"/>
      <c r="Z44" s="5"/>
      <c r="AA44" s="6"/>
    </row>
    <row r="45" spans="2:27" ht="15" customHeight="1" x14ac:dyDescent="0.25">
      <c r="B45" s="1"/>
      <c r="C45" s="127" t="s">
        <v>232</v>
      </c>
      <c r="D45" s="128"/>
      <c r="E45" s="128"/>
      <c r="F45" s="128"/>
      <c r="G45" s="128"/>
      <c r="H45" s="128"/>
      <c r="I45" s="128"/>
      <c r="J45" s="128"/>
      <c r="K45" s="128"/>
      <c r="L45" s="128"/>
      <c r="M45" s="128"/>
      <c r="N45" s="128"/>
      <c r="O45" s="128"/>
      <c r="P45" s="128"/>
      <c r="Q45" s="128"/>
      <c r="R45" s="128"/>
      <c r="S45" s="128"/>
      <c r="T45" s="128"/>
      <c r="U45" s="131" t="str">
        <f>IF(TÄYTTÖPOHJA!BK28&lt;&gt;0,TÄYTTÖPOHJA!BK28,"keskeneräinen")</f>
        <v>keskeneräinen</v>
      </c>
      <c r="V45" s="132"/>
      <c r="W45" s="132"/>
      <c r="X45" s="132"/>
      <c r="Y45" s="132"/>
      <c r="Z45" s="133"/>
      <c r="AA45" s="7"/>
    </row>
    <row r="46" spans="2:27" ht="15" customHeight="1" thickBot="1" x14ac:dyDescent="0.3">
      <c r="B46" s="1"/>
      <c r="C46" s="129"/>
      <c r="D46" s="130"/>
      <c r="E46" s="130"/>
      <c r="F46" s="130"/>
      <c r="G46" s="130"/>
      <c r="H46" s="130"/>
      <c r="I46" s="130"/>
      <c r="J46" s="130"/>
      <c r="K46" s="130"/>
      <c r="L46" s="130"/>
      <c r="M46" s="130"/>
      <c r="N46" s="130"/>
      <c r="O46" s="130"/>
      <c r="P46" s="130"/>
      <c r="Q46" s="130"/>
      <c r="R46" s="130"/>
      <c r="S46" s="130"/>
      <c r="T46" s="130"/>
      <c r="U46" s="134"/>
      <c r="V46" s="134"/>
      <c r="W46" s="134"/>
      <c r="X46" s="134"/>
      <c r="Y46" s="134"/>
      <c r="Z46" s="135"/>
      <c r="AA46" s="7"/>
    </row>
    <row r="47" spans="2:27" ht="15" customHeight="1" x14ac:dyDescent="0.25">
      <c r="B47" s="1"/>
      <c r="C47" s="8"/>
      <c r="D47" s="8"/>
      <c r="E47" s="8"/>
      <c r="F47" s="8"/>
      <c r="G47" s="8"/>
      <c r="H47" s="8"/>
      <c r="I47" s="8"/>
      <c r="J47" s="8"/>
      <c r="K47" s="8"/>
      <c r="L47" s="8"/>
      <c r="M47" s="8"/>
      <c r="N47" s="8"/>
      <c r="O47" s="8"/>
      <c r="P47" s="8"/>
      <c r="Q47" s="8"/>
      <c r="R47" s="8"/>
      <c r="S47" s="8"/>
      <c r="T47" s="8"/>
      <c r="U47" s="8"/>
      <c r="V47" s="8"/>
      <c r="W47" s="8"/>
      <c r="X47" s="8"/>
      <c r="Y47" s="8"/>
      <c r="Z47" s="8"/>
      <c r="AA47" s="7"/>
    </row>
    <row r="48" spans="2:27" ht="15" customHeight="1" x14ac:dyDescent="0.25">
      <c r="B48" s="1"/>
      <c r="C48" s="312" t="str">
        <f>TÄYTTÖPOHJA!$AS$33</f>
        <v>1. Kohde, kohteen omistaja, arvioinnin tekijä, arviointiin osallistujat sekä dokumentin muutoshistoria</v>
      </c>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7"/>
    </row>
    <row r="49" spans="2:27" ht="15" customHeight="1" thickBot="1" x14ac:dyDescent="0.3">
      <c r="B49" s="1"/>
      <c r="C49" s="8"/>
      <c r="D49" s="8"/>
      <c r="E49" s="8"/>
      <c r="F49" s="8"/>
      <c r="G49" s="8"/>
      <c r="H49" s="8"/>
      <c r="I49" s="8"/>
      <c r="J49" s="8"/>
      <c r="K49" s="8"/>
      <c r="L49" s="8"/>
      <c r="M49" s="8"/>
      <c r="N49" s="8"/>
      <c r="O49" s="8"/>
      <c r="P49" s="8"/>
      <c r="Q49" s="8"/>
      <c r="R49" s="8"/>
      <c r="S49" s="8"/>
      <c r="T49" s="8"/>
      <c r="U49" s="8"/>
      <c r="V49" s="8"/>
      <c r="W49" s="8"/>
      <c r="X49" s="8"/>
      <c r="Y49" s="8"/>
      <c r="Z49" s="8"/>
      <c r="AA49" s="7"/>
    </row>
    <row r="50" spans="2:27" ht="15" customHeight="1" x14ac:dyDescent="0.25">
      <c r="B50" s="1"/>
      <c r="C50" s="319" t="str">
        <f>TÄYTTÖPOHJA!$AS$35</f>
        <v>BIA-analyysin kohde:</v>
      </c>
      <c r="D50" s="218"/>
      <c r="E50" s="218"/>
      <c r="F50" s="218"/>
      <c r="G50" s="320" t="str">
        <f>IF(TÄYTTÖPOHJA!$AW$35&lt;&gt;0,TÄYTTÖPOHJA!$AW$35,"Ei määritelty")</f>
        <v>Ei määritelty</v>
      </c>
      <c r="H50" s="320"/>
      <c r="I50" s="320"/>
      <c r="J50" s="320"/>
      <c r="K50" s="320"/>
      <c r="L50" s="320"/>
      <c r="M50" s="321"/>
      <c r="N50" s="42"/>
      <c r="O50" s="319" t="str">
        <f>TÄYTTÖPOHJA!O10</f>
        <v>Arvioinnin teettäjä:</v>
      </c>
      <c r="P50" s="218"/>
      <c r="Q50" s="218"/>
      <c r="R50" s="218"/>
      <c r="S50" s="320" t="str">
        <f>IF(TÄYTTÖPOHJA!BI35&lt;&gt;0,TÄYTTÖPOHJA!BI35,"Arvioinnin tekijä nimeämättä")</f>
        <v>Arvioinnin tekijä nimeämättä</v>
      </c>
      <c r="T50" s="320"/>
      <c r="U50" s="320"/>
      <c r="V50" s="320"/>
      <c r="W50" s="320"/>
      <c r="X50" s="320"/>
      <c r="Y50" s="320"/>
      <c r="Z50" s="321"/>
      <c r="AA50" s="7"/>
    </row>
    <row r="51" spans="2:27" ht="15" customHeight="1" x14ac:dyDescent="0.25">
      <c r="B51" s="1"/>
      <c r="C51" s="380" t="str">
        <f>TÄYTTÖPOHJA!$AS$36</f>
        <v>Kohteen sijainti:</v>
      </c>
      <c r="D51" s="381"/>
      <c r="E51" s="381"/>
      <c r="F51" s="382"/>
      <c r="G51" s="323" t="str">
        <f>IF(TÄYTTÖPOHJA!$AW$36&lt;&gt;0,TÄYTTÖPOHJA!$AW$36,"Ei määritelty")</f>
        <v>Ei määritelty</v>
      </c>
      <c r="H51" s="323"/>
      <c r="I51" s="323"/>
      <c r="J51" s="323"/>
      <c r="K51" s="323"/>
      <c r="L51" s="323"/>
      <c r="M51" s="324"/>
      <c r="N51" s="42"/>
      <c r="O51" s="322" t="str">
        <f>TÄYTTÖPOHJA!O11</f>
        <v>Työrooli:</v>
      </c>
      <c r="P51" s="315"/>
      <c r="Q51" s="315"/>
      <c r="R51" s="315"/>
      <c r="S51" s="161" t="str">
        <f>IF(TÄYTTÖPOHJA!BI36&lt;&gt;0,TÄYTTÖPOHJA!BI36," ")</f>
        <v xml:space="preserve"> </v>
      </c>
      <c r="T51" s="161"/>
      <c r="U51" s="161"/>
      <c r="V51" s="161"/>
      <c r="W51" s="161"/>
      <c r="X51" s="161"/>
      <c r="Y51" s="161"/>
      <c r="Z51" s="229"/>
      <c r="AA51" s="7"/>
    </row>
    <row r="52" spans="2:27" ht="15" customHeight="1" thickBot="1" x14ac:dyDescent="0.3">
      <c r="B52" s="1"/>
      <c r="C52" s="383" t="str">
        <f>TÄYTTÖPOHJA!$AS$37</f>
        <v>Palvelun tarjoaja:</v>
      </c>
      <c r="D52" s="384"/>
      <c r="E52" s="384"/>
      <c r="F52" s="385"/>
      <c r="G52" s="327" t="str">
        <f>IF(TÄYTTÖPOHJA!$AW$37&lt;&gt;0,TÄYTTÖPOHJA!$AW$37,"Ei määritelty")</f>
        <v>Ei määritelty</v>
      </c>
      <c r="H52" s="327"/>
      <c r="I52" s="327"/>
      <c r="J52" s="327"/>
      <c r="K52" s="327"/>
      <c r="L52" s="327"/>
      <c r="M52" s="328"/>
      <c r="N52" s="42"/>
      <c r="O52" s="325" t="str">
        <f>TÄYTTÖPOHJA!O12</f>
        <v>Organisaatio:</v>
      </c>
      <c r="P52" s="326"/>
      <c r="Q52" s="326"/>
      <c r="R52" s="326"/>
      <c r="S52" s="222" t="str">
        <f>IF(TÄYTTÖPOHJA!BI37&lt;&gt;0,TÄYTTÖPOHJA!BI37," ")</f>
        <v xml:space="preserve"> </v>
      </c>
      <c r="T52" s="222"/>
      <c r="U52" s="222"/>
      <c r="V52" s="222"/>
      <c r="W52" s="222"/>
      <c r="X52" s="222"/>
      <c r="Y52" s="222"/>
      <c r="Z52" s="223"/>
      <c r="AA52" s="7"/>
    </row>
    <row r="53" spans="2:27" ht="15" customHeight="1" thickBot="1" x14ac:dyDescent="0.3">
      <c r="B53" s="1"/>
      <c r="C53" s="42"/>
      <c r="D53" s="42"/>
      <c r="E53" s="42"/>
      <c r="F53" s="42"/>
      <c r="G53" s="43"/>
      <c r="H53" s="43"/>
      <c r="I53" s="43"/>
      <c r="J53" s="43"/>
      <c r="K53" s="43"/>
      <c r="L53" s="43"/>
      <c r="M53" s="43"/>
      <c r="N53" s="42"/>
      <c r="O53" s="42"/>
      <c r="P53" s="42"/>
      <c r="Q53" s="42"/>
      <c r="R53" s="42"/>
      <c r="S53" s="42"/>
      <c r="T53" s="42"/>
      <c r="U53" s="42"/>
      <c r="V53" s="42"/>
      <c r="W53" s="42"/>
      <c r="X53" s="42"/>
      <c r="Y53" s="42"/>
      <c r="Z53" s="42"/>
      <c r="AA53" s="7"/>
    </row>
    <row r="54" spans="2:27" ht="15" customHeight="1" x14ac:dyDescent="0.25">
      <c r="B54" s="1"/>
      <c r="C54" s="319" t="str">
        <f>TÄYTTÖPOHJA!$AS$39</f>
        <v>Kohteen omistaja:</v>
      </c>
      <c r="D54" s="218"/>
      <c r="E54" s="218"/>
      <c r="F54" s="218"/>
      <c r="G54" s="320" t="str">
        <f>IF(TÄYTTÖPOHJA!$AW$39&lt;&gt;0,TÄYTTÖPOHJA!$AW$39,"Omistaja ei määritelty")</f>
        <v>Omistaja ei määritelty</v>
      </c>
      <c r="H54" s="320"/>
      <c r="I54" s="320"/>
      <c r="J54" s="320"/>
      <c r="K54" s="320"/>
      <c r="L54" s="320"/>
      <c r="M54" s="321"/>
      <c r="N54" s="42"/>
      <c r="O54" s="319" t="str">
        <f>TÄYTTÖPOHJA!O14</f>
        <v>Arvioinnin suorittamisajankohta:</v>
      </c>
      <c r="P54" s="218"/>
      <c r="Q54" s="218"/>
      <c r="R54" s="218"/>
      <c r="S54" s="218"/>
      <c r="T54" s="218"/>
      <c r="U54" s="218"/>
      <c r="V54" s="218"/>
      <c r="W54" s="218"/>
      <c r="X54" s="218"/>
      <c r="Y54" s="218"/>
      <c r="Z54" s="219"/>
      <c r="AA54" s="7"/>
    </row>
    <row r="55" spans="2:27" ht="15" customHeight="1" x14ac:dyDescent="0.25">
      <c r="B55" s="1"/>
      <c r="C55" s="322" t="str">
        <f>TÄYTTÖPOHJA!$AS$40</f>
        <v>Työrooli:</v>
      </c>
      <c r="D55" s="315"/>
      <c r="E55" s="315"/>
      <c r="F55" s="315"/>
      <c r="G55" s="323" t="str">
        <f>IF(TÄYTTÖPOHJA!$AW$40&lt;&gt;0,TÄYTTÖPOHJA!$AW$40," ")</f>
        <v xml:space="preserve"> </v>
      </c>
      <c r="H55" s="323"/>
      <c r="I55" s="323"/>
      <c r="J55" s="323"/>
      <c r="K55" s="323"/>
      <c r="L55" s="323"/>
      <c r="M55" s="324"/>
      <c r="N55" s="42"/>
      <c r="O55" s="329" t="str">
        <f>TÄYTTÖPOHJA!O15</f>
        <v>Arviointi alkoi:</v>
      </c>
      <c r="P55" s="330"/>
      <c r="Q55" s="330"/>
      <c r="R55" s="330"/>
      <c r="S55" s="331" t="str">
        <f>IF(TÄYTTÖPOHJA!BI40&lt;&gt;0,TÄYTTÖPOHJA!BI40,"Aloittamatta")</f>
        <v>Aloittamatta</v>
      </c>
      <c r="T55" s="331"/>
      <c r="U55" s="331"/>
      <c r="V55" s="331"/>
      <c r="W55" s="39" t="str">
        <f>TÄYTTÖPOHJA!W15</f>
        <v>kello</v>
      </c>
      <c r="X55" s="332">
        <f>TÄYTTÖPOHJA!BN40</f>
        <v>0</v>
      </c>
      <c r="Y55" s="332"/>
      <c r="Z55" s="333"/>
      <c r="AA55" s="7"/>
    </row>
    <row r="56" spans="2:27" ht="15" customHeight="1" thickBot="1" x14ac:dyDescent="0.3">
      <c r="B56" s="1"/>
      <c r="C56" s="325" t="str">
        <f>TÄYTTÖPOHJA!$AS$41</f>
        <v>Organisaatio:</v>
      </c>
      <c r="D56" s="326"/>
      <c r="E56" s="326"/>
      <c r="F56" s="326"/>
      <c r="G56" s="327" t="str">
        <f>IF(TÄYTTÖPOHJA!$AW$41&lt;&gt;0,TÄYTTÖPOHJA!$AW$41," ")</f>
        <v xml:space="preserve"> </v>
      </c>
      <c r="H56" s="327"/>
      <c r="I56" s="327"/>
      <c r="J56" s="327"/>
      <c r="K56" s="327"/>
      <c r="L56" s="327"/>
      <c r="M56" s="328"/>
      <c r="N56" s="42"/>
      <c r="O56" s="334" t="str">
        <f>TÄYTTÖPOHJA!O16</f>
        <v>Arviointi päättyi:</v>
      </c>
      <c r="P56" s="335"/>
      <c r="Q56" s="335"/>
      <c r="R56" s="335"/>
      <c r="S56" s="336" t="str">
        <f>IF(TÄYTTÖPOHJA!BI41&lt;&gt;0,TÄYTTÖPOHJA!BI41,"Lopettamatta")</f>
        <v>Lopettamatta</v>
      </c>
      <c r="T56" s="336"/>
      <c r="U56" s="336"/>
      <c r="V56" s="336"/>
      <c r="W56" s="40" t="str">
        <f>TÄYTTÖPOHJA!W16</f>
        <v>kello</v>
      </c>
      <c r="X56" s="337">
        <f>TÄYTTÖPOHJA!BN41</f>
        <v>0</v>
      </c>
      <c r="Y56" s="337"/>
      <c r="Z56" s="338"/>
      <c r="AA56" s="7"/>
    </row>
    <row r="57" spans="2:27" ht="15" customHeight="1" thickBot="1" x14ac:dyDescent="0.3">
      <c r="B57" s="1"/>
      <c r="C57" s="42"/>
      <c r="D57" s="42"/>
      <c r="E57" s="42"/>
      <c r="F57" s="42"/>
      <c r="G57" s="42"/>
      <c r="H57" s="42"/>
      <c r="I57" s="42"/>
      <c r="J57" s="42"/>
      <c r="K57" s="42"/>
      <c r="L57" s="42"/>
      <c r="M57" s="42"/>
      <c r="N57" s="42"/>
      <c r="O57" s="42"/>
      <c r="P57" s="42"/>
      <c r="Q57" s="42"/>
      <c r="R57" s="42"/>
      <c r="S57" s="42"/>
      <c r="T57" s="42"/>
      <c r="U57" s="42"/>
      <c r="V57" s="42"/>
      <c r="W57" s="42"/>
      <c r="X57" s="42"/>
      <c r="Y57" s="42"/>
      <c r="Z57" s="42"/>
      <c r="AA57" s="7"/>
    </row>
    <row r="58" spans="2:27" ht="15" customHeight="1" x14ac:dyDescent="0.25">
      <c r="B58" s="1"/>
      <c r="C58" s="319" t="s">
        <v>149</v>
      </c>
      <c r="D58" s="218"/>
      <c r="E58" s="218"/>
      <c r="F58" s="218"/>
      <c r="G58" s="218"/>
      <c r="H58" s="218"/>
      <c r="I58" s="218"/>
      <c r="J58" s="218"/>
      <c r="K58" s="218"/>
      <c r="L58" s="218"/>
      <c r="M58" s="219"/>
      <c r="N58" s="42"/>
      <c r="O58" s="319" t="s">
        <v>173</v>
      </c>
      <c r="P58" s="218"/>
      <c r="Q58" s="218"/>
      <c r="R58" s="218"/>
      <c r="S58" s="218"/>
      <c r="T58" s="218"/>
      <c r="U58" s="218"/>
      <c r="V58" s="218"/>
      <c r="W58" s="218"/>
      <c r="X58" s="218"/>
      <c r="Y58" s="218"/>
      <c r="Z58" s="219"/>
      <c r="AA58" s="7"/>
    </row>
    <row r="59" spans="2:27" ht="15" customHeight="1" x14ac:dyDescent="0.25">
      <c r="B59" s="1"/>
      <c r="C59" s="322" t="s">
        <v>28</v>
      </c>
      <c r="D59" s="315"/>
      <c r="E59" s="315"/>
      <c r="F59" s="315"/>
      <c r="G59" s="315" t="s">
        <v>23</v>
      </c>
      <c r="H59" s="315"/>
      <c r="I59" s="315"/>
      <c r="J59" s="315"/>
      <c r="K59" s="315" t="s">
        <v>27</v>
      </c>
      <c r="L59" s="315"/>
      <c r="M59" s="316"/>
      <c r="N59" s="42"/>
      <c r="O59" s="41" t="s">
        <v>170</v>
      </c>
      <c r="P59" s="317" t="s">
        <v>171</v>
      </c>
      <c r="Q59" s="317"/>
      <c r="R59" s="317"/>
      <c r="S59" s="315" t="s">
        <v>172</v>
      </c>
      <c r="T59" s="315"/>
      <c r="U59" s="315"/>
      <c r="V59" s="315"/>
      <c r="W59" s="315" t="s">
        <v>174</v>
      </c>
      <c r="X59" s="315"/>
      <c r="Y59" s="315"/>
      <c r="Z59" s="316"/>
      <c r="AA59" s="7"/>
    </row>
    <row r="60" spans="2:27" ht="15" customHeight="1" x14ac:dyDescent="0.25">
      <c r="B60" s="1"/>
      <c r="C60" s="308" t="str">
        <f>IF(TÄYTTÖPOHJA!AS45&lt;&gt;0,TÄYTTÖPOHJA!AS45," ")</f>
        <v xml:space="preserve"> </v>
      </c>
      <c r="D60" s="216"/>
      <c r="E60" s="216"/>
      <c r="F60" s="216"/>
      <c r="G60" s="216" t="str">
        <f>IF(TÄYTTÖPOHJA!AW45&lt;&gt;0,TÄYTTÖPOHJA!AW45," ")</f>
        <v xml:space="preserve"> </v>
      </c>
      <c r="H60" s="216"/>
      <c r="I60" s="216"/>
      <c r="J60" s="216"/>
      <c r="K60" s="216" t="str">
        <f>IF(TÄYTTÖPOHJA!BA45&lt;&gt;0,TÄYTTÖPOHJA!BA45," ")</f>
        <v xml:space="preserve"> </v>
      </c>
      <c r="L60" s="216"/>
      <c r="M60" s="217"/>
      <c r="N60" s="42"/>
      <c r="O60" s="123" t="str">
        <f>IF(TÄYTTÖPOHJA!BE45&lt;&gt;0,TÄYTTÖPOHJA!BE45," ")</f>
        <v xml:space="preserve"> </v>
      </c>
      <c r="P60" s="309" t="str">
        <f>IF(TÄYTTÖPOHJA!BF45&lt;&gt;0,TÄYTTÖPOHJA!BF45," ")</f>
        <v xml:space="preserve"> </v>
      </c>
      <c r="Q60" s="274"/>
      <c r="R60" s="274"/>
      <c r="S60" s="274" t="str">
        <f>IF(TÄYTTÖPOHJA!BI45&lt;&gt;0,TÄYTTÖPOHJA!BI45," ")</f>
        <v xml:space="preserve"> </v>
      </c>
      <c r="T60" s="274"/>
      <c r="U60" s="274"/>
      <c r="V60" s="274"/>
      <c r="W60" s="216" t="str">
        <f>IF(TÄYTTÖPOHJA!BM45&lt;&gt;0,TÄYTTÖPOHJA!BM45," ")</f>
        <v xml:space="preserve"> </v>
      </c>
      <c r="X60" s="216"/>
      <c r="Y60" s="216"/>
      <c r="Z60" s="217"/>
      <c r="AA60" s="7"/>
    </row>
    <row r="61" spans="2:27" ht="15" customHeight="1" x14ac:dyDescent="0.25">
      <c r="B61" s="1"/>
      <c r="C61" s="308" t="str">
        <f>IF(TÄYTTÖPOHJA!AS46&lt;&gt;0,TÄYTTÖPOHJA!AS46," ")</f>
        <v xml:space="preserve"> </v>
      </c>
      <c r="D61" s="216"/>
      <c r="E61" s="216"/>
      <c r="F61" s="216"/>
      <c r="G61" s="216" t="str">
        <f>IF(TÄYTTÖPOHJA!AW46&lt;&gt;0,TÄYTTÖPOHJA!AW46," ")</f>
        <v xml:space="preserve"> </v>
      </c>
      <c r="H61" s="216"/>
      <c r="I61" s="216"/>
      <c r="J61" s="216"/>
      <c r="K61" s="216" t="str">
        <f>IF(TÄYTTÖPOHJA!BA46&lt;&gt;0,TÄYTTÖPOHJA!BA46," ")</f>
        <v xml:space="preserve"> </v>
      </c>
      <c r="L61" s="216"/>
      <c r="M61" s="217"/>
      <c r="N61" s="42"/>
      <c r="O61" s="123" t="str">
        <f>IF(TÄYTTÖPOHJA!BE46&lt;&gt;0,TÄYTTÖPOHJA!BE46," ")</f>
        <v xml:space="preserve"> </v>
      </c>
      <c r="P61" s="309" t="str">
        <f>IF(TÄYTTÖPOHJA!BF46&lt;&gt;0,TÄYTTÖPOHJA!BF46," ")</f>
        <v xml:space="preserve"> </v>
      </c>
      <c r="Q61" s="274"/>
      <c r="R61" s="274"/>
      <c r="S61" s="274" t="str">
        <f>IF(TÄYTTÖPOHJA!BI46&lt;&gt;0,TÄYTTÖPOHJA!BI46," ")</f>
        <v xml:space="preserve"> </v>
      </c>
      <c r="T61" s="274"/>
      <c r="U61" s="274"/>
      <c r="V61" s="274"/>
      <c r="W61" s="216" t="str">
        <f>IF(TÄYTTÖPOHJA!BM46&lt;&gt;0,TÄYTTÖPOHJA!BM46," ")</f>
        <v xml:space="preserve"> </v>
      </c>
      <c r="X61" s="216"/>
      <c r="Y61" s="216"/>
      <c r="Z61" s="217"/>
      <c r="AA61" s="7"/>
    </row>
    <row r="62" spans="2:27" ht="15" customHeight="1" x14ac:dyDescent="0.25">
      <c r="B62" s="1"/>
      <c r="C62" s="308" t="str">
        <f>IF(TÄYTTÖPOHJA!AS47&lt;&gt;0,TÄYTTÖPOHJA!AS47," ")</f>
        <v xml:space="preserve"> </v>
      </c>
      <c r="D62" s="216"/>
      <c r="E62" s="216"/>
      <c r="F62" s="216"/>
      <c r="G62" s="216" t="str">
        <f>IF(TÄYTTÖPOHJA!AW47&lt;&gt;0,TÄYTTÖPOHJA!AW47," ")</f>
        <v xml:space="preserve"> </v>
      </c>
      <c r="H62" s="216"/>
      <c r="I62" s="216"/>
      <c r="J62" s="216"/>
      <c r="K62" s="216" t="str">
        <f>IF(TÄYTTÖPOHJA!BA47&lt;&gt;0,TÄYTTÖPOHJA!BA47," ")</f>
        <v xml:space="preserve"> </v>
      </c>
      <c r="L62" s="216"/>
      <c r="M62" s="217"/>
      <c r="N62" s="42"/>
      <c r="O62" s="123" t="str">
        <f>IF(TÄYTTÖPOHJA!BE47&lt;&gt;0,TÄYTTÖPOHJA!BE47," ")</f>
        <v xml:space="preserve"> </v>
      </c>
      <c r="P62" s="309" t="str">
        <f>IF(TÄYTTÖPOHJA!BF47&lt;&gt;0,TÄYTTÖPOHJA!BF47," ")</f>
        <v xml:space="preserve"> </v>
      </c>
      <c r="Q62" s="274"/>
      <c r="R62" s="274"/>
      <c r="S62" s="274" t="str">
        <f>IF(TÄYTTÖPOHJA!BI47&lt;&gt;0,TÄYTTÖPOHJA!BI47," ")</f>
        <v xml:space="preserve"> </v>
      </c>
      <c r="T62" s="274"/>
      <c r="U62" s="274"/>
      <c r="V62" s="274"/>
      <c r="W62" s="216" t="str">
        <f>IF(TÄYTTÖPOHJA!BM47&lt;&gt;0,TÄYTTÖPOHJA!BM47," ")</f>
        <v xml:space="preserve"> </v>
      </c>
      <c r="X62" s="216"/>
      <c r="Y62" s="216"/>
      <c r="Z62" s="217"/>
      <c r="AA62" s="7"/>
    </row>
    <row r="63" spans="2:27" ht="15" customHeight="1" x14ac:dyDescent="0.25">
      <c r="B63" s="1"/>
      <c r="C63" s="308" t="str">
        <f>IF(TÄYTTÖPOHJA!AS48&lt;&gt;0,TÄYTTÖPOHJA!AS48," ")</f>
        <v xml:space="preserve"> </v>
      </c>
      <c r="D63" s="216"/>
      <c r="E63" s="216"/>
      <c r="F63" s="216"/>
      <c r="G63" s="216" t="str">
        <f>IF(TÄYTTÖPOHJA!AW48&lt;&gt;0,TÄYTTÖPOHJA!AW48," ")</f>
        <v xml:space="preserve"> </v>
      </c>
      <c r="H63" s="216"/>
      <c r="I63" s="216"/>
      <c r="J63" s="216"/>
      <c r="K63" s="216" t="str">
        <f>IF(TÄYTTÖPOHJA!BA48&lt;&gt;0,TÄYTTÖPOHJA!BA48," ")</f>
        <v xml:space="preserve"> </v>
      </c>
      <c r="L63" s="216"/>
      <c r="M63" s="217"/>
      <c r="N63" s="42"/>
      <c r="O63" s="123" t="str">
        <f>IF(TÄYTTÖPOHJA!BE48&lt;&gt;0,TÄYTTÖPOHJA!BE48," ")</f>
        <v xml:space="preserve"> </v>
      </c>
      <c r="P63" s="309" t="str">
        <f>IF(TÄYTTÖPOHJA!BF48&lt;&gt;0,TÄYTTÖPOHJA!BF48," ")</f>
        <v xml:space="preserve"> </v>
      </c>
      <c r="Q63" s="274"/>
      <c r="R63" s="274"/>
      <c r="S63" s="274" t="str">
        <f>IF(TÄYTTÖPOHJA!BI48&lt;&gt;0,TÄYTTÖPOHJA!BI48," ")</f>
        <v xml:space="preserve"> </v>
      </c>
      <c r="T63" s="274"/>
      <c r="U63" s="274"/>
      <c r="V63" s="274"/>
      <c r="W63" s="216" t="str">
        <f>IF(TÄYTTÖPOHJA!BM48&lt;&gt;0,TÄYTTÖPOHJA!BM48," ")</f>
        <v xml:space="preserve"> </v>
      </c>
      <c r="X63" s="216"/>
      <c r="Y63" s="216"/>
      <c r="Z63" s="217"/>
      <c r="AA63" s="7"/>
    </row>
    <row r="64" spans="2:27" ht="15" customHeight="1" x14ac:dyDescent="0.25">
      <c r="B64" s="1"/>
      <c r="C64" s="308" t="str">
        <f>IF(TÄYTTÖPOHJA!AS49&lt;&gt;0,TÄYTTÖPOHJA!AS49," ")</f>
        <v xml:space="preserve"> </v>
      </c>
      <c r="D64" s="216"/>
      <c r="E64" s="216"/>
      <c r="F64" s="216"/>
      <c r="G64" s="216" t="str">
        <f>IF(TÄYTTÖPOHJA!AW49&lt;&gt;0,TÄYTTÖPOHJA!AW49," ")</f>
        <v xml:space="preserve"> </v>
      </c>
      <c r="H64" s="216"/>
      <c r="I64" s="216"/>
      <c r="J64" s="216"/>
      <c r="K64" s="216" t="str">
        <f>IF(TÄYTTÖPOHJA!BA49&lt;&gt;0,TÄYTTÖPOHJA!BA49," ")</f>
        <v xml:space="preserve"> </v>
      </c>
      <c r="L64" s="216"/>
      <c r="M64" s="217"/>
      <c r="N64" s="42"/>
      <c r="O64" s="123" t="str">
        <f>IF(TÄYTTÖPOHJA!BE49&lt;&gt;0,TÄYTTÖPOHJA!BE49," ")</f>
        <v xml:space="preserve"> </v>
      </c>
      <c r="P64" s="309" t="str">
        <f>IF(TÄYTTÖPOHJA!BF49&lt;&gt;0,TÄYTTÖPOHJA!BF49," ")</f>
        <v xml:space="preserve"> </v>
      </c>
      <c r="Q64" s="274"/>
      <c r="R64" s="274"/>
      <c r="S64" s="274" t="str">
        <f>IF(TÄYTTÖPOHJA!BI49&lt;&gt;0,TÄYTTÖPOHJA!BI49," ")</f>
        <v xml:space="preserve"> </v>
      </c>
      <c r="T64" s="274"/>
      <c r="U64" s="274"/>
      <c r="V64" s="274"/>
      <c r="W64" s="216" t="str">
        <f>IF(TÄYTTÖPOHJA!BM49&lt;&gt;0,TÄYTTÖPOHJA!BM49," ")</f>
        <v xml:space="preserve"> </v>
      </c>
      <c r="X64" s="216"/>
      <c r="Y64" s="216"/>
      <c r="Z64" s="217"/>
      <c r="AA64" s="7"/>
    </row>
    <row r="65" spans="2:27" ht="15" customHeight="1" x14ac:dyDescent="0.25">
      <c r="B65" s="1"/>
      <c r="C65" s="308" t="str">
        <f>IF(TÄYTTÖPOHJA!AS50&lt;&gt;0,TÄYTTÖPOHJA!AS50," ")</f>
        <v xml:space="preserve"> </v>
      </c>
      <c r="D65" s="216"/>
      <c r="E65" s="216"/>
      <c r="F65" s="216"/>
      <c r="G65" s="216" t="str">
        <f>IF(TÄYTTÖPOHJA!AW50&lt;&gt;0,TÄYTTÖPOHJA!AW50," ")</f>
        <v xml:space="preserve"> </v>
      </c>
      <c r="H65" s="216"/>
      <c r="I65" s="216"/>
      <c r="J65" s="216"/>
      <c r="K65" s="216" t="str">
        <f>IF(TÄYTTÖPOHJA!BA50&lt;&gt;0,TÄYTTÖPOHJA!BA50," ")</f>
        <v xml:space="preserve"> </v>
      </c>
      <c r="L65" s="216"/>
      <c r="M65" s="217"/>
      <c r="N65" s="42"/>
      <c r="O65" s="123" t="str">
        <f>IF(TÄYTTÖPOHJA!BE50&lt;&gt;0,TÄYTTÖPOHJA!BE50," ")</f>
        <v xml:space="preserve"> </v>
      </c>
      <c r="P65" s="309" t="str">
        <f>IF(TÄYTTÖPOHJA!BF50&lt;&gt;0,TÄYTTÖPOHJA!BF50," ")</f>
        <v xml:space="preserve"> </v>
      </c>
      <c r="Q65" s="274"/>
      <c r="R65" s="274"/>
      <c r="S65" s="274" t="str">
        <f>IF(TÄYTTÖPOHJA!BI50&lt;&gt;0,TÄYTTÖPOHJA!BI50," ")</f>
        <v xml:space="preserve"> </v>
      </c>
      <c r="T65" s="274"/>
      <c r="U65" s="274"/>
      <c r="V65" s="274"/>
      <c r="W65" s="216" t="str">
        <f>IF(TÄYTTÖPOHJA!BM50&lt;&gt;0,TÄYTTÖPOHJA!BM50," ")</f>
        <v xml:space="preserve"> </v>
      </c>
      <c r="X65" s="216"/>
      <c r="Y65" s="216"/>
      <c r="Z65" s="217"/>
      <c r="AA65" s="7"/>
    </row>
    <row r="66" spans="2:27" ht="15" customHeight="1" x14ac:dyDescent="0.25">
      <c r="B66" s="1"/>
      <c r="C66" s="308" t="str">
        <f>IF(TÄYTTÖPOHJA!AS51&lt;&gt;0,TÄYTTÖPOHJA!AS51," ")</f>
        <v xml:space="preserve"> </v>
      </c>
      <c r="D66" s="216"/>
      <c r="E66" s="216"/>
      <c r="F66" s="216"/>
      <c r="G66" s="216" t="str">
        <f>IF(TÄYTTÖPOHJA!AW51&lt;&gt;0,TÄYTTÖPOHJA!AW51," ")</f>
        <v xml:space="preserve"> </v>
      </c>
      <c r="H66" s="216"/>
      <c r="I66" s="216"/>
      <c r="J66" s="216"/>
      <c r="K66" s="216" t="str">
        <f>IF(TÄYTTÖPOHJA!BA51&lt;&gt;0,TÄYTTÖPOHJA!BA51," ")</f>
        <v xml:space="preserve"> </v>
      </c>
      <c r="L66" s="216"/>
      <c r="M66" s="217"/>
      <c r="N66" s="42"/>
      <c r="O66" s="123" t="str">
        <f>IF(TÄYTTÖPOHJA!BE51&lt;&gt;0,TÄYTTÖPOHJA!BE51," ")</f>
        <v xml:space="preserve"> </v>
      </c>
      <c r="P66" s="309" t="str">
        <f>IF(TÄYTTÖPOHJA!BF51&lt;&gt;0,TÄYTTÖPOHJA!BF51," ")</f>
        <v xml:space="preserve"> </v>
      </c>
      <c r="Q66" s="274"/>
      <c r="R66" s="274"/>
      <c r="S66" s="274" t="str">
        <f>IF(TÄYTTÖPOHJA!BI51&lt;&gt;0,TÄYTTÖPOHJA!BI51," ")</f>
        <v xml:space="preserve"> </v>
      </c>
      <c r="T66" s="274"/>
      <c r="U66" s="274"/>
      <c r="V66" s="274"/>
      <c r="W66" s="216" t="str">
        <f>IF(TÄYTTÖPOHJA!BM51&lt;&gt;0,TÄYTTÖPOHJA!BM51," ")</f>
        <v xml:space="preserve"> </v>
      </c>
      <c r="X66" s="216"/>
      <c r="Y66" s="216"/>
      <c r="Z66" s="217"/>
      <c r="AA66" s="7"/>
    </row>
    <row r="67" spans="2:27" ht="15" customHeight="1" x14ac:dyDescent="0.25">
      <c r="B67" s="1"/>
      <c r="C67" s="308" t="str">
        <f>IF(TÄYTTÖPOHJA!AS52&lt;&gt;0,TÄYTTÖPOHJA!AS52," ")</f>
        <v xml:space="preserve"> </v>
      </c>
      <c r="D67" s="216"/>
      <c r="E67" s="216"/>
      <c r="F67" s="216"/>
      <c r="G67" s="216" t="str">
        <f>IF(TÄYTTÖPOHJA!AW52&lt;&gt;0,TÄYTTÖPOHJA!AW52," ")</f>
        <v xml:space="preserve"> </v>
      </c>
      <c r="H67" s="216"/>
      <c r="I67" s="216"/>
      <c r="J67" s="216"/>
      <c r="K67" s="216" t="str">
        <f>IF(TÄYTTÖPOHJA!BA52&lt;&gt;0,TÄYTTÖPOHJA!BA52," ")</f>
        <v xml:space="preserve"> </v>
      </c>
      <c r="L67" s="216"/>
      <c r="M67" s="217"/>
      <c r="N67" s="42"/>
      <c r="O67" s="123" t="str">
        <f>IF(TÄYTTÖPOHJA!BE52&lt;&gt;0,TÄYTTÖPOHJA!BE52," ")</f>
        <v xml:space="preserve"> </v>
      </c>
      <c r="P67" s="309" t="str">
        <f>IF(TÄYTTÖPOHJA!BF52&lt;&gt;0,TÄYTTÖPOHJA!BF52," ")</f>
        <v xml:space="preserve"> </v>
      </c>
      <c r="Q67" s="274"/>
      <c r="R67" s="274"/>
      <c r="S67" s="274" t="str">
        <f>IF(TÄYTTÖPOHJA!BI52&lt;&gt;0,TÄYTTÖPOHJA!BI52," ")</f>
        <v xml:space="preserve"> </v>
      </c>
      <c r="T67" s="274"/>
      <c r="U67" s="274"/>
      <c r="V67" s="274"/>
      <c r="W67" s="216" t="str">
        <f>IF(TÄYTTÖPOHJA!BM52&lt;&gt;0,TÄYTTÖPOHJA!BM52," ")</f>
        <v xml:space="preserve"> </v>
      </c>
      <c r="X67" s="216"/>
      <c r="Y67" s="216"/>
      <c r="Z67" s="217"/>
      <c r="AA67" s="7"/>
    </row>
    <row r="68" spans="2:27" ht="15" customHeight="1" x14ac:dyDescent="0.25">
      <c r="B68" s="1"/>
      <c r="C68" s="308" t="str">
        <f>IF(TÄYTTÖPOHJA!AS53&lt;&gt;0,TÄYTTÖPOHJA!AS53," ")</f>
        <v xml:space="preserve"> </v>
      </c>
      <c r="D68" s="216"/>
      <c r="E68" s="216"/>
      <c r="F68" s="216"/>
      <c r="G68" s="216" t="str">
        <f>IF(TÄYTTÖPOHJA!AW53&lt;&gt;0,TÄYTTÖPOHJA!AW53," ")</f>
        <v xml:space="preserve"> </v>
      </c>
      <c r="H68" s="216"/>
      <c r="I68" s="216"/>
      <c r="J68" s="216"/>
      <c r="K68" s="216" t="str">
        <f>IF(TÄYTTÖPOHJA!BA53&lt;&gt;0,TÄYTTÖPOHJA!BA53," ")</f>
        <v xml:space="preserve"> </v>
      </c>
      <c r="L68" s="216"/>
      <c r="M68" s="217"/>
      <c r="N68" s="42"/>
      <c r="O68" s="123" t="str">
        <f>IF(TÄYTTÖPOHJA!BE53&lt;&gt;0,TÄYTTÖPOHJA!BE53," ")</f>
        <v xml:space="preserve"> </v>
      </c>
      <c r="P68" s="309" t="str">
        <f>IF(TÄYTTÖPOHJA!BF53&lt;&gt;0,TÄYTTÖPOHJA!BF53," ")</f>
        <v xml:space="preserve"> </v>
      </c>
      <c r="Q68" s="274"/>
      <c r="R68" s="274"/>
      <c r="S68" s="274" t="str">
        <f>IF(TÄYTTÖPOHJA!BI53&lt;&gt;0,TÄYTTÖPOHJA!BI53," ")</f>
        <v xml:space="preserve"> </v>
      </c>
      <c r="T68" s="274"/>
      <c r="U68" s="274"/>
      <c r="V68" s="274"/>
      <c r="W68" s="216" t="str">
        <f>IF(TÄYTTÖPOHJA!BM53&lt;&gt;0,TÄYTTÖPOHJA!BM53," ")</f>
        <v xml:space="preserve"> </v>
      </c>
      <c r="X68" s="216"/>
      <c r="Y68" s="216"/>
      <c r="Z68" s="217"/>
      <c r="AA68" s="7"/>
    </row>
    <row r="69" spans="2:27" ht="15" customHeight="1" thickBot="1" x14ac:dyDescent="0.3">
      <c r="B69" s="1"/>
      <c r="C69" s="310" t="str">
        <f>IF(TÄYTTÖPOHJA!AS54&lt;&gt;0,TÄYTTÖPOHJA!AS54," ")</f>
        <v xml:space="preserve"> </v>
      </c>
      <c r="D69" s="205"/>
      <c r="E69" s="205"/>
      <c r="F69" s="205"/>
      <c r="G69" s="205" t="str">
        <f>IF(TÄYTTÖPOHJA!AW54&lt;&gt;0,TÄYTTÖPOHJA!AW54," ")</f>
        <v xml:space="preserve"> </v>
      </c>
      <c r="H69" s="205"/>
      <c r="I69" s="205"/>
      <c r="J69" s="205"/>
      <c r="K69" s="205" t="str">
        <f>IF(TÄYTTÖPOHJA!BA54&lt;&gt;0,TÄYTTÖPOHJA!BA54," ")</f>
        <v xml:space="preserve"> </v>
      </c>
      <c r="L69" s="205"/>
      <c r="M69" s="206"/>
      <c r="N69" s="42"/>
      <c r="O69" s="124" t="str">
        <f>IF(TÄYTTÖPOHJA!BE54&lt;&gt;0,TÄYTTÖPOHJA!BE54," ")</f>
        <v xml:space="preserve"> </v>
      </c>
      <c r="P69" s="311" t="str">
        <f>IF(TÄYTTÖPOHJA!BF54&lt;&gt;0,TÄYTTÖPOHJA!BF54," ")</f>
        <v xml:space="preserve"> </v>
      </c>
      <c r="Q69" s="276"/>
      <c r="R69" s="276"/>
      <c r="S69" s="276" t="str">
        <f>IF(TÄYTTÖPOHJA!BI54&lt;&gt;0,TÄYTTÖPOHJA!BI54," ")</f>
        <v xml:space="preserve"> </v>
      </c>
      <c r="T69" s="276"/>
      <c r="U69" s="276"/>
      <c r="V69" s="276"/>
      <c r="W69" s="205" t="str">
        <f>IF(TÄYTTÖPOHJA!BM54&lt;&gt;0,TÄYTTÖPOHJA!BM54," ")</f>
        <v xml:space="preserve"> </v>
      </c>
      <c r="X69" s="205"/>
      <c r="Y69" s="205"/>
      <c r="Z69" s="206"/>
      <c r="AA69" s="7"/>
    </row>
    <row r="70" spans="2:27" ht="15" customHeight="1" thickBot="1" x14ac:dyDescent="0.3">
      <c r="B70" s="2"/>
      <c r="C70" s="11"/>
      <c r="D70" s="11"/>
      <c r="E70" s="11"/>
      <c r="F70" s="11"/>
      <c r="G70" s="11"/>
      <c r="H70" s="11"/>
      <c r="I70" s="11"/>
      <c r="J70" s="11"/>
      <c r="K70" s="11"/>
      <c r="L70" s="11"/>
      <c r="M70" s="11"/>
      <c r="N70" s="11"/>
      <c r="O70" s="11"/>
      <c r="P70" s="11"/>
      <c r="Q70" s="11"/>
      <c r="R70" s="11"/>
      <c r="S70" s="11"/>
      <c r="T70" s="11"/>
      <c r="U70" s="11"/>
      <c r="V70" s="11"/>
      <c r="W70" s="11"/>
      <c r="X70" s="11"/>
      <c r="Y70" s="11"/>
      <c r="Z70" s="11"/>
      <c r="AA70" s="12"/>
    </row>
    <row r="71" spans="2:27" ht="15" customHeight="1" x14ac:dyDescent="0.3">
      <c r="B71" s="51"/>
      <c r="C71" s="17"/>
      <c r="D71" s="48"/>
      <c r="E71" s="48"/>
      <c r="F71" s="48"/>
      <c r="G71" s="48"/>
      <c r="H71" s="48"/>
      <c r="I71" s="48"/>
      <c r="J71" s="48"/>
      <c r="K71" s="48"/>
      <c r="L71" s="48"/>
      <c r="M71" s="48"/>
      <c r="N71" s="48"/>
      <c r="O71" s="48"/>
      <c r="P71" s="48"/>
      <c r="Q71" s="48"/>
      <c r="R71" s="48"/>
      <c r="S71" s="48"/>
      <c r="T71" s="48"/>
      <c r="U71" s="48"/>
      <c r="V71" s="48"/>
      <c r="W71" s="48"/>
      <c r="X71" s="48"/>
      <c r="Y71" s="48"/>
      <c r="Z71" s="48"/>
      <c r="AA71" s="49"/>
    </row>
    <row r="72" spans="2:27" ht="15" customHeight="1" x14ac:dyDescent="0.25">
      <c r="B72" s="52"/>
      <c r="C72" s="312" t="str">
        <f>TÄYTTÖPOHJA!AS57</f>
        <v>2. Kohteessa käsiteltävien tietojen sekä kohteen tietoturva- ja ICT-varautumisen luokitukset</v>
      </c>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50"/>
    </row>
    <row r="73" spans="2:27" ht="15" customHeight="1" thickBot="1" x14ac:dyDescent="0.3">
      <c r="B73" s="52"/>
      <c r="C73" s="42"/>
      <c r="D73" s="42"/>
      <c r="E73" s="42"/>
      <c r="F73" s="42"/>
      <c r="G73" s="42"/>
      <c r="H73" s="42"/>
      <c r="I73" s="42"/>
      <c r="J73" s="42"/>
      <c r="K73" s="42"/>
      <c r="L73" s="42"/>
      <c r="M73" s="42"/>
      <c r="N73" s="42"/>
      <c r="O73" s="42"/>
      <c r="P73" s="42"/>
      <c r="Q73" s="42"/>
      <c r="R73" s="42"/>
      <c r="S73" s="42"/>
      <c r="T73" s="42"/>
      <c r="U73" s="42"/>
      <c r="V73" s="42"/>
      <c r="W73" s="42"/>
      <c r="X73" s="42"/>
      <c r="Y73" s="42"/>
      <c r="Z73" s="42"/>
      <c r="AA73" s="50"/>
    </row>
    <row r="74" spans="2:27" ht="15" customHeight="1" x14ac:dyDescent="0.25">
      <c r="B74" s="52"/>
      <c r="C74" s="194" t="str">
        <f>TÄYTTÖPOHJA!AS66</f>
        <v>Korkein kohteen sisältämien tietojen luokitus (merkintä):</v>
      </c>
      <c r="D74" s="195"/>
      <c r="E74" s="195"/>
      <c r="F74" s="195"/>
      <c r="G74" s="195"/>
      <c r="H74" s="195"/>
      <c r="I74" s="195"/>
      <c r="J74" s="195"/>
      <c r="K74" s="195"/>
      <c r="L74" s="195"/>
      <c r="M74" s="196"/>
      <c r="N74" s="42"/>
      <c r="O74" s="194" t="str">
        <f>TÄYTTÖPOHJA!BE66</f>
        <v xml:space="preserve">Kohdetta koskevat luokitukset: </v>
      </c>
      <c r="P74" s="195"/>
      <c r="Q74" s="195"/>
      <c r="R74" s="195"/>
      <c r="S74" s="195"/>
      <c r="T74" s="195"/>
      <c r="U74" s="195"/>
      <c r="V74" s="195"/>
      <c r="W74" s="195" t="str">
        <f>TÄYTTÖPOHJA!BM66</f>
        <v xml:space="preserve">Lisätietoja: </v>
      </c>
      <c r="X74" s="195"/>
      <c r="Y74" s="195"/>
      <c r="Z74" s="196"/>
      <c r="AA74" s="50"/>
    </row>
    <row r="75" spans="2:27" ht="15" customHeight="1" x14ac:dyDescent="0.25">
      <c r="B75" s="52"/>
      <c r="C75" s="301" t="str">
        <f>TÄYTTÖPOHJA!AS67</f>
        <v>Suojaustaso (ST...):</v>
      </c>
      <c r="D75" s="302"/>
      <c r="E75" s="302"/>
      <c r="F75" s="302"/>
      <c r="G75" s="302"/>
      <c r="H75" s="26">
        <f>TÄYTTÖPOHJA!AX67</f>
        <v>0</v>
      </c>
      <c r="I75" s="145" t="str">
        <f>TÄYTTÖPOHJA!AY67</f>
        <v>Ei arvioitu</v>
      </c>
      <c r="J75" s="145"/>
      <c r="K75" s="145"/>
      <c r="L75" s="145"/>
      <c r="M75" s="303"/>
      <c r="N75" s="42"/>
      <c r="O75" s="301" t="str">
        <f>TÄYTTÖPOHJA!BE67</f>
        <v>Tietoturvataso:</v>
      </c>
      <c r="P75" s="302"/>
      <c r="Q75" s="302"/>
      <c r="R75" s="302"/>
      <c r="S75" s="26">
        <f>TÄYTTÖPOHJA!BI67</f>
        <v>0</v>
      </c>
      <c r="T75" s="145" t="str">
        <f>TÄYTTÖPOHJA!BJ67</f>
        <v>Ei arvioitu</v>
      </c>
      <c r="U75" s="145"/>
      <c r="V75" s="145"/>
      <c r="W75" s="161" t="str">
        <f>IF(TÄYTTÖPOHJA!BM67&lt;&gt;0,TÄYTTÖPOHJA!BM67," ")</f>
        <v xml:space="preserve"> </v>
      </c>
      <c r="X75" s="161"/>
      <c r="Y75" s="161"/>
      <c r="Z75" s="229"/>
      <c r="AA75" s="50"/>
    </row>
    <row r="76" spans="2:27" ht="15" customHeight="1" thickBot="1" x14ac:dyDescent="0.3">
      <c r="B76" s="52"/>
      <c r="C76" s="304" t="str">
        <f>TÄYTTÖPOHJA!AS68</f>
        <v>Turvallisuusluokitus:</v>
      </c>
      <c r="D76" s="305"/>
      <c r="E76" s="305"/>
      <c r="F76" s="305"/>
      <c r="G76" s="305"/>
      <c r="H76" s="28">
        <f>TÄYTTÖPOHJA!AX68</f>
        <v>0</v>
      </c>
      <c r="I76" s="306" t="str">
        <f>TÄYTTÖPOHJA!AY68</f>
        <v>Ei arvioitu</v>
      </c>
      <c r="J76" s="306"/>
      <c r="K76" s="306"/>
      <c r="L76" s="306"/>
      <c r="M76" s="307"/>
      <c r="N76" s="42"/>
      <c r="O76" s="304" t="str">
        <f>TÄYTTÖPOHJA!BE68</f>
        <v>ICT-varautumistaso:</v>
      </c>
      <c r="P76" s="305"/>
      <c r="Q76" s="305"/>
      <c r="R76" s="305"/>
      <c r="S76" s="28">
        <f>TÄYTTÖPOHJA!BI68</f>
        <v>0</v>
      </c>
      <c r="T76" s="306" t="str">
        <f>TÄYTTÖPOHJA!BJ68</f>
        <v>Ei arvioitu</v>
      </c>
      <c r="U76" s="306"/>
      <c r="V76" s="306"/>
      <c r="W76" s="222" t="str">
        <f>IF(TÄYTTÖPOHJA!BM68&lt;&gt;0,TÄYTTÖPOHJA!BM68," ")</f>
        <v xml:space="preserve"> </v>
      </c>
      <c r="X76" s="222"/>
      <c r="Y76" s="222"/>
      <c r="Z76" s="223"/>
      <c r="AA76" s="50"/>
    </row>
    <row r="77" spans="2:27" ht="15" customHeight="1" thickBot="1" x14ac:dyDescent="0.3">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5"/>
    </row>
    <row r="78" spans="2:27" ht="15" customHeight="1" thickBot="1" x14ac:dyDescent="0.3">
      <c r="B78" s="51"/>
      <c r="C78" s="48"/>
      <c r="D78" s="48"/>
      <c r="E78" s="48"/>
      <c r="F78" s="48"/>
      <c r="G78" s="48"/>
      <c r="H78" s="48"/>
      <c r="I78" s="48"/>
      <c r="J78" s="48"/>
      <c r="K78" s="48"/>
      <c r="L78" s="48"/>
      <c r="M78" s="48"/>
      <c r="N78" s="48"/>
      <c r="O78" s="48"/>
      <c r="P78" s="48"/>
      <c r="Q78" s="48"/>
      <c r="R78" s="48"/>
      <c r="S78" s="48"/>
      <c r="T78" s="48"/>
      <c r="U78" s="48"/>
      <c r="V78" s="48"/>
      <c r="W78" s="48"/>
      <c r="X78" s="48"/>
      <c r="Y78" s="48"/>
      <c r="Z78" s="48"/>
      <c r="AA78" s="49"/>
    </row>
    <row r="79" spans="2:27" ht="15" customHeight="1" thickBot="1" x14ac:dyDescent="0.4">
      <c r="B79" s="52"/>
      <c r="C79" s="9" t="str">
        <f>TÄYTTÖPOHJA!AS71</f>
        <v>3. Tietoturvallisuuden tärkeys, palvelutasotavoitteet</v>
      </c>
      <c r="D79" s="42"/>
      <c r="E79" s="42"/>
      <c r="F79" s="42"/>
      <c r="G79" s="42"/>
      <c r="H79" s="42"/>
      <c r="I79" s="42"/>
      <c r="J79" s="42"/>
      <c r="K79" s="42"/>
      <c r="L79" s="42"/>
      <c r="M79" s="42"/>
      <c r="N79" s="42"/>
      <c r="O79" s="207" t="str">
        <f>TÄYTTÖPOHJA!AS73</f>
        <v>Tietoturvallisuuden  tärkeys (käytä arvoja 1-4):</v>
      </c>
      <c r="P79" s="208"/>
      <c r="Q79" s="208"/>
      <c r="R79" s="208"/>
      <c r="S79" s="208"/>
      <c r="T79" s="208"/>
      <c r="U79" s="208"/>
      <c r="V79" s="208"/>
      <c r="W79" s="208"/>
      <c r="X79" s="208"/>
      <c r="Y79" s="209"/>
      <c r="Z79" s="42"/>
      <c r="AA79" s="50"/>
    </row>
    <row r="80" spans="2:27" ht="15" customHeight="1" thickBot="1" x14ac:dyDescent="0.3">
      <c r="B80" s="52"/>
      <c r="C80" s="42"/>
      <c r="D80" s="42"/>
      <c r="E80" s="42"/>
      <c r="F80" s="42"/>
      <c r="G80" s="42"/>
      <c r="H80" s="42"/>
      <c r="I80" s="42"/>
      <c r="J80" s="42"/>
      <c r="K80" s="42"/>
      <c r="L80" s="42"/>
      <c r="M80" s="42"/>
      <c r="N80" s="42"/>
      <c r="O80" s="42"/>
      <c r="P80" s="42"/>
      <c r="Q80" s="42"/>
      <c r="R80" s="42"/>
      <c r="S80" s="42"/>
      <c r="T80" s="42"/>
      <c r="U80" s="42"/>
      <c r="V80" s="42"/>
      <c r="W80" s="42"/>
      <c r="X80" s="42"/>
      <c r="Y80" s="42"/>
      <c r="Z80" s="42"/>
      <c r="AA80" s="50"/>
    </row>
    <row r="81" spans="2:27" ht="15" customHeight="1" thickBot="1" x14ac:dyDescent="0.3">
      <c r="B81" s="52"/>
      <c r="C81" s="207" t="str">
        <f>TÄYTTÖPOHJA!AS84</f>
        <v>Sopimukseen perustuva käytössä oleva SLA-taso:</v>
      </c>
      <c r="D81" s="208"/>
      <c r="E81" s="208"/>
      <c r="F81" s="208"/>
      <c r="G81" s="208"/>
      <c r="H81" s="208"/>
      <c r="I81" s="208"/>
      <c r="J81" s="208"/>
      <c r="K81" s="208"/>
      <c r="L81" s="208"/>
      <c r="M81" s="209"/>
      <c r="N81" s="42"/>
      <c r="O81" s="283" t="str">
        <f>TÄYTTÖPOHJA!AS75</f>
        <v>Luottamuksellisuus:</v>
      </c>
      <c r="P81" s="283"/>
      <c r="Q81" s="283"/>
      <c r="R81" s="283"/>
      <c r="S81" s="283"/>
      <c r="T81" s="46">
        <f>TÄYTTÖPOHJA!AX75</f>
        <v>0</v>
      </c>
      <c r="U81" s="292" t="str">
        <f>TÄYTTÖPOHJA!AY75</f>
        <v>Ei arvioitu</v>
      </c>
      <c r="V81" s="292"/>
      <c r="W81" s="292"/>
      <c r="X81" s="292"/>
      <c r="Y81" s="293"/>
      <c r="Z81" s="8"/>
      <c r="AA81" s="50"/>
    </row>
    <row r="82" spans="2:27" ht="15" customHeight="1" thickBot="1" x14ac:dyDescent="0.3">
      <c r="B82" s="52"/>
      <c r="C82" s="283" t="str">
        <f>TÄYTTÖPOHJA!AS85</f>
        <v>Täytä vaihtoehto 0-6:</v>
      </c>
      <c r="D82" s="283"/>
      <c r="E82" s="283"/>
      <c r="F82" s="283"/>
      <c r="G82" s="283"/>
      <c r="H82" s="47">
        <f>TÄYTTÖPOHJA!AX85</f>
        <v>0</v>
      </c>
      <c r="I82" s="287" t="str">
        <f>TÄYTTÖPOHJA!AY85</f>
        <v>Ei sovittu</v>
      </c>
      <c r="J82" s="287"/>
      <c r="K82" s="287"/>
      <c r="L82" s="287"/>
      <c r="M82" s="288"/>
      <c r="N82" s="42"/>
      <c r="O82" s="283" t="str">
        <f>TÄYTTÖPOHJA!AS76</f>
        <v>Eheys:</v>
      </c>
      <c r="P82" s="283"/>
      <c r="Q82" s="283"/>
      <c r="R82" s="283"/>
      <c r="S82" s="283"/>
      <c r="T82" s="29">
        <f>TÄYTTÖPOHJA!AX76</f>
        <v>0</v>
      </c>
      <c r="U82" s="215" t="str">
        <f>TÄYTTÖPOHJA!AY76</f>
        <v>Ei arvioitu</v>
      </c>
      <c r="V82" s="215"/>
      <c r="W82" s="215"/>
      <c r="X82" s="215"/>
      <c r="Y82" s="295"/>
      <c r="Z82" s="8"/>
      <c r="AA82" s="50"/>
    </row>
    <row r="83" spans="2:27" ht="15" customHeight="1" thickBot="1" x14ac:dyDescent="0.3">
      <c r="B83" s="52"/>
      <c r="C83" s="283" t="str">
        <f>TÄYTTÖPOHJA!AS86</f>
        <v>Palveluaikatavoite</v>
      </c>
      <c r="D83" s="283"/>
      <c r="E83" s="283"/>
      <c r="F83" s="283"/>
      <c r="G83" s="283"/>
      <c r="H83" s="284" t="str">
        <f>TÄYTTÖPOHJA!AX86</f>
        <v>Ei sovittu</v>
      </c>
      <c r="I83" s="284"/>
      <c r="J83" s="284"/>
      <c r="K83" s="284"/>
      <c r="L83" s="284"/>
      <c r="M83" s="284"/>
      <c r="N83" s="42"/>
      <c r="O83" s="283" t="str">
        <f>TÄYTTÖPOHJA!AS77</f>
        <v>Saatavuus:</v>
      </c>
      <c r="P83" s="283"/>
      <c r="Q83" s="283"/>
      <c r="R83" s="283"/>
      <c r="S83" s="283"/>
      <c r="T83" s="30">
        <f>TÄYTTÖPOHJA!AX77</f>
        <v>0</v>
      </c>
      <c r="U83" s="296" t="str">
        <f>TÄYTTÖPOHJA!AY77</f>
        <v>Ei arvioitu</v>
      </c>
      <c r="V83" s="296"/>
      <c r="W83" s="296"/>
      <c r="X83" s="296"/>
      <c r="Y83" s="297"/>
      <c r="Z83" s="8"/>
      <c r="AA83" s="50"/>
    </row>
    <row r="84" spans="2:27" ht="15" customHeight="1" thickBot="1" x14ac:dyDescent="0.35">
      <c r="B84" s="52"/>
      <c r="C84" s="283" t="str">
        <f>TÄYTTÖPOHJA!AS87</f>
        <v>Käytettävyystavoite</v>
      </c>
      <c r="D84" s="283"/>
      <c r="E84" s="283"/>
      <c r="F84" s="283"/>
      <c r="G84" s="283"/>
      <c r="H84" s="284" t="str">
        <f>TÄYTTÖPOHJA!AX87</f>
        <v>Ei sovittu</v>
      </c>
      <c r="I84" s="284"/>
      <c r="J84" s="284"/>
      <c r="K84" s="284"/>
      <c r="L84" s="284"/>
      <c r="M84" s="284"/>
      <c r="N84" s="42"/>
      <c r="O84" s="10"/>
      <c r="P84" s="42"/>
      <c r="Q84" s="42"/>
      <c r="R84" s="42"/>
      <c r="S84" s="42"/>
      <c r="T84" s="42"/>
      <c r="U84" s="42"/>
      <c r="V84" s="42"/>
      <c r="W84" s="42"/>
      <c r="X84" s="42"/>
      <c r="Y84" s="42"/>
      <c r="Z84" s="8"/>
      <c r="AA84" s="50"/>
    </row>
    <row r="85" spans="2:27" ht="15" customHeight="1" thickBot="1" x14ac:dyDescent="0.3">
      <c r="B85" s="52"/>
      <c r="C85" s="283" t="str">
        <f>TÄYTTÖPOHJA!AS88</f>
        <v>Palveluvastetavoite</v>
      </c>
      <c r="D85" s="283"/>
      <c r="E85" s="283"/>
      <c r="F85" s="283"/>
      <c r="G85" s="283"/>
      <c r="H85" s="284" t="str">
        <f>TÄYTTÖPOHJA!AX88</f>
        <v>Ei sovittu</v>
      </c>
      <c r="I85" s="284"/>
      <c r="J85" s="284"/>
      <c r="K85" s="284"/>
      <c r="L85" s="284"/>
      <c r="M85" s="284"/>
      <c r="N85" s="42"/>
      <c r="O85" s="207" t="str">
        <f>TÄYTTÖPOHJA!AS79</f>
        <v>Muu mahdollinen tärkeys, mikä (vapaamuotoinen selitys):</v>
      </c>
      <c r="P85" s="208"/>
      <c r="Q85" s="208"/>
      <c r="R85" s="208"/>
      <c r="S85" s="208"/>
      <c r="T85" s="208"/>
      <c r="U85" s="208"/>
      <c r="V85" s="208"/>
      <c r="W85" s="208"/>
      <c r="X85" s="208"/>
      <c r="Y85" s="209"/>
      <c r="Z85" s="8"/>
      <c r="AA85" s="50"/>
    </row>
    <row r="86" spans="2:27" ht="15" customHeight="1" thickBot="1" x14ac:dyDescent="0.3">
      <c r="B86" s="52"/>
      <c r="C86" s="283" t="str">
        <f>TÄYTTÖPOHJA!AS89</f>
        <v>Ratkaisuaikatavoite</v>
      </c>
      <c r="D86" s="283"/>
      <c r="E86" s="283"/>
      <c r="F86" s="283"/>
      <c r="G86" s="283"/>
      <c r="H86" s="284" t="str">
        <f>TÄYTTÖPOHJA!AX89</f>
        <v>Ei sovittu</v>
      </c>
      <c r="I86" s="284"/>
      <c r="J86" s="284"/>
      <c r="K86" s="284"/>
      <c r="L86" s="284"/>
      <c r="M86" s="284"/>
      <c r="N86" s="42"/>
      <c r="O86" s="298" t="str">
        <f>IF(TÄYTTÖPOHJA!AS80&lt;&gt;0,TÄYTTÖPOHJA!AS80," ")</f>
        <v xml:space="preserve"> </v>
      </c>
      <c r="P86" s="299"/>
      <c r="Q86" s="299"/>
      <c r="R86" s="299"/>
      <c r="S86" s="299"/>
      <c r="T86" s="299"/>
      <c r="U86" s="299"/>
      <c r="V86" s="299"/>
      <c r="W86" s="299"/>
      <c r="X86" s="299"/>
      <c r="Y86" s="300"/>
      <c r="Z86" s="8"/>
      <c r="AA86" s="50"/>
    </row>
    <row r="87" spans="2:27" ht="15" customHeight="1" thickBot="1" x14ac:dyDescent="0.3">
      <c r="B87" s="53"/>
      <c r="C87" s="54"/>
      <c r="D87" s="54"/>
      <c r="E87" s="54"/>
      <c r="F87" s="54"/>
      <c r="G87" s="54"/>
      <c r="H87" s="54"/>
      <c r="I87" s="54"/>
      <c r="J87" s="54"/>
      <c r="K87" s="54"/>
      <c r="L87" s="54"/>
      <c r="M87" s="54"/>
      <c r="N87" s="54"/>
      <c r="O87" s="54"/>
      <c r="P87" s="54"/>
      <c r="Q87" s="54"/>
      <c r="R87" s="54"/>
      <c r="S87" s="54"/>
      <c r="T87" s="54"/>
      <c r="U87" s="54"/>
      <c r="V87" s="54"/>
      <c r="W87" s="54"/>
      <c r="X87" s="54"/>
      <c r="Y87" s="54"/>
      <c r="Z87" s="54"/>
      <c r="AA87" s="55"/>
    </row>
    <row r="88" spans="2:27" ht="15" customHeight="1" x14ac:dyDescent="0.25">
      <c r="B88" s="4"/>
      <c r="C88" s="5"/>
      <c r="D88" s="5"/>
      <c r="E88" s="5"/>
      <c r="F88" s="5"/>
      <c r="G88" s="5"/>
      <c r="H88" s="5"/>
      <c r="I88" s="5"/>
      <c r="J88" s="5"/>
      <c r="K88" s="5"/>
      <c r="L88" s="5"/>
      <c r="M88" s="5"/>
      <c r="N88" s="5"/>
      <c r="O88" s="5"/>
      <c r="P88" s="5"/>
      <c r="Q88" s="5"/>
      <c r="R88" s="5"/>
      <c r="S88" s="5"/>
      <c r="T88" s="5"/>
      <c r="U88" s="5"/>
      <c r="V88" s="5"/>
      <c r="W88" s="5"/>
      <c r="X88" s="5"/>
      <c r="Y88" s="5"/>
      <c r="Z88" s="5"/>
      <c r="AA88" s="6"/>
    </row>
    <row r="89" spans="2:27" ht="15" customHeight="1" x14ac:dyDescent="0.25">
      <c r="B89" s="1"/>
      <c r="C89" s="279" t="str">
        <f>TÄYTTÖPOHJA!AS100</f>
        <v>4. Odottamattoman käyttökatkoksen, tietojen menetyksen ja vanhenemisen vaikutukset</v>
      </c>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7"/>
    </row>
    <row r="90" spans="2:27" ht="15" customHeight="1" thickBot="1" x14ac:dyDescent="0.3">
      <c r="B90" s="1"/>
      <c r="C90" s="42"/>
      <c r="D90" s="42"/>
      <c r="E90" s="42"/>
      <c r="F90" s="42"/>
      <c r="G90" s="42"/>
      <c r="H90" s="42"/>
      <c r="I90" s="42"/>
      <c r="J90" s="42"/>
      <c r="K90" s="42"/>
      <c r="L90" s="42"/>
      <c r="M90" s="42"/>
      <c r="N90" s="42"/>
      <c r="O90" s="42"/>
      <c r="P90" s="42"/>
      <c r="Q90" s="42"/>
      <c r="R90" s="42"/>
      <c r="S90" s="42"/>
      <c r="T90" s="42"/>
      <c r="U90" s="42"/>
      <c r="V90" s="42"/>
      <c r="W90" s="42"/>
      <c r="X90" s="42"/>
      <c r="Y90" s="42"/>
      <c r="Z90" s="42"/>
      <c r="AA90" s="7"/>
    </row>
    <row r="91" spans="2:27" ht="15" customHeight="1" thickBot="1" x14ac:dyDescent="0.3">
      <c r="B91" s="1"/>
      <c r="C91" s="187" t="str">
        <f>TÄYTTÖPOHJA!AS104</f>
        <v xml:space="preserve">Odottamattoman katkoksen vaikutukset </v>
      </c>
      <c r="D91" s="188"/>
      <c r="E91" s="188"/>
      <c r="F91" s="188"/>
      <c r="G91" s="188"/>
      <c r="H91" s="255"/>
      <c r="I91" s="255"/>
      <c r="J91" s="255"/>
      <c r="K91" s="256" t="s">
        <v>90</v>
      </c>
      <c r="L91" s="256"/>
      <c r="M91" s="256"/>
      <c r="N91" s="256"/>
      <c r="O91" s="256" t="s">
        <v>91</v>
      </c>
      <c r="P91" s="256"/>
      <c r="Q91" s="256"/>
      <c r="R91" s="256"/>
      <c r="S91" s="256" t="s">
        <v>92</v>
      </c>
      <c r="T91" s="256"/>
      <c r="U91" s="256"/>
      <c r="V91" s="256"/>
      <c r="W91" s="259" t="s">
        <v>93</v>
      </c>
      <c r="X91" s="259"/>
      <c r="Y91" s="259"/>
      <c r="Z91" s="260"/>
      <c r="AA91" s="7"/>
    </row>
    <row r="92" spans="2:27" ht="15" customHeight="1" thickBot="1" x14ac:dyDescent="0.35">
      <c r="B92" s="1"/>
      <c r="C92" s="261" t="str">
        <f>TÄYTTÖPOHJA!AS105</f>
        <v>arviointialueille:</v>
      </c>
      <c r="D92" s="262"/>
      <c r="E92" s="262"/>
      <c r="F92" s="262"/>
      <c r="G92" s="263"/>
      <c r="H92" s="264" t="str">
        <f>TÄYTTÖPOHJA!AX105</f>
        <v>Painotus</v>
      </c>
      <c r="I92" s="265"/>
      <c r="J92" s="61" t="str">
        <f>TÄYTTÖPOHJA!AZ105</f>
        <v>oma</v>
      </c>
      <c r="K92" s="257"/>
      <c r="L92" s="258"/>
      <c r="M92" s="258"/>
      <c r="N92" s="258"/>
      <c r="O92" s="258"/>
      <c r="P92" s="258"/>
      <c r="Q92" s="258"/>
      <c r="R92" s="258"/>
      <c r="S92" s="258"/>
      <c r="T92" s="258"/>
      <c r="U92" s="258"/>
      <c r="V92" s="258"/>
      <c r="W92" s="266" t="str">
        <f>IF(TÄYTTÖPOHJA!BM105=0," ",TÄYTTÖPOHJA!BM105)</f>
        <v>Yhteiskunnalle</v>
      </c>
      <c r="X92" s="266"/>
      <c r="Y92" s="266"/>
      <c r="Z92" s="267"/>
      <c r="AA92" s="7"/>
    </row>
    <row r="93" spans="2:27" ht="15" customHeight="1" x14ac:dyDescent="0.25">
      <c r="B93" s="1"/>
      <c r="C93" s="245" t="str">
        <f>TÄYTTÖPOHJA!AS106</f>
        <v>Terveyden tai hengen vaara</v>
      </c>
      <c r="D93" s="246"/>
      <c r="E93" s="246"/>
      <c r="F93" s="246"/>
      <c r="G93" s="246"/>
      <c r="H93" s="60">
        <f>TÄYTTÖPOHJA!AX106</f>
        <v>1.2</v>
      </c>
      <c r="I93" s="68">
        <f>TÄYTTÖPOHJA!AY106</f>
        <v>1.2</v>
      </c>
      <c r="J93" s="65" t="str">
        <f>IF(TÄYTTÖPOHJA!AZ106=0," ",TÄYTTÖPOHJA!AZ106)</f>
        <v xml:space="preserve"> </v>
      </c>
      <c r="K93" s="77" t="str">
        <f>IF(TÄYTTÖPOHJA!BA106=0," ",TÄYTTÖPOHJA!BA106)</f>
        <v xml:space="preserve"> </v>
      </c>
      <c r="L93" s="160" t="str">
        <f>IF(TÄYTTÖPOHJA!BA106=0," ",TÄYTTÖPOHJA!BB106)</f>
        <v xml:space="preserve"> </v>
      </c>
      <c r="M93" s="160"/>
      <c r="N93" s="160"/>
      <c r="O93" s="77" t="str">
        <f>IF(TÄYTTÖPOHJA!BE106=0," ",TÄYTTÖPOHJA!BE106)</f>
        <v xml:space="preserve"> </v>
      </c>
      <c r="P93" s="160" t="str">
        <f>IF(TÄYTTÖPOHJA!BE106=0," ",TÄYTTÖPOHJA!BF106)</f>
        <v xml:space="preserve"> </v>
      </c>
      <c r="Q93" s="160"/>
      <c r="R93" s="160"/>
      <c r="S93" s="77" t="str">
        <f>IF(TÄYTTÖPOHJA!BI106=0," ",TÄYTTÖPOHJA!BI106)</f>
        <v xml:space="preserve"> </v>
      </c>
      <c r="T93" s="160" t="str">
        <f>IF(TÄYTTÖPOHJA!BI106=0," ",TÄYTTÖPOHJA!BJ106)</f>
        <v xml:space="preserve"> </v>
      </c>
      <c r="U93" s="160"/>
      <c r="V93" s="160"/>
      <c r="W93" s="77" t="str">
        <f>IF(TÄYTTÖPOHJA!BM106=0," ",TÄYTTÖPOHJA!BM106)</f>
        <v xml:space="preserve"> </v>
      </c>
      <c r="X93" s="160" t="str">
        <f>IF(TÄYTTÖPOHJA!BM106=0," ",TÄYTTÖPOHJA!BN106)</f>
        <v xml:space="preserve"> </v>
      </c>
      <c r="Y93" s="160"/>
      <c r="Z93" s="160"/>
      <c r="AA93" s="7"/>
    </row>
    <row r="94" spans="2:27" ht="15" customHeight="1" x14ac:dyDescent="0.25">
      <c r="B94" s="1"/>
      <c r="C94" s="245" t="str">
        <f>TÄYTTÖPOHJA!AS107</f>
        <v>Lakisääteiset tehtävät</v>
      </c>
      <c r="D94" s="246"/>
      <c r="E94" s="246"/>
      <c r="F94" s="246"/>
      <c r="G94" s="246"/>
      <c r="H94" s="60">
        <f>TÄYTTÖPOHJA!AX107</f>
        <v>0.8</v>
      </c>
      <c r="I94" s="68">
        <f>TÄYTTÖPOHJA!AY107</f>
        <v>0.8</v>
      </c>
      <c r="J94" s="65" t="str">
        <f>IF(TÄYTTÖPOHJA!AZ107=0," ",TÄYTTÖPOHJA!AZ107)</f>
        <v xml:space="preserve"> </v>
      </c>
      <c r="K94" s="77" t="str">
        <f>IF(TÄYTTÖPOHJA!BA107=0," ",TÄYTTÖPOHJA!BA107)</f>
        <v xml:space="preserve"> </v>
      </c>
      <c r="L94" s="160" t="str">
        <f>IF(TÄYTTÖPOHJA!BA107=0," ",TÄYTTÖPOHJA!BB107)</f>
        <v xml:space="preserve"> </v>
      </c>
      <c r="M94" s="160"/>
      <c r="N94" s="160"/>
      <c r="O94" s="77" t="str">
        <f>IF(TÄYTTÖPOHJA!BE107=0," ",TÄYTTÖPOHJA!BE107)</f>
        <v xml:space="preserve"> </v>
      </c>
      <c r="P94" s="160" t="str">
        <f>IF(TÄYTTÖPOHJA!BE107=0," ",TÄYTTÖPOHJA!BF107)</f>
        <v xml:space="preserve"> </v>
      </c>
      <c r="Q94" s="160"/>
      <c r="R94" s="160"/>
      <c r="S94" s="77" t="str">
        <f>IF(TÄYTTÖPOHJA!BI107=0," ",TÄYTTÖPOHJA!BI107)</f>
        <v xml:space="preserve"> </v>
      </c>
      <c r="T94" s="160" t="str">
        <f>IF(TÄYTTÖPOHJA!BI107=0," ",TÄYTTÖPOHJA!BJ107)</f>
        <v xml:space="preserve"> </v>
      </c>
      <c r="U94" s="160"/>
      <c r="V94" s="160"/>
      <c r="W94" s="77" t="str">
        <f>IF(TÄYTTÖPOHJA!BM107=0," ",TÄYTTÖPOHJA!BM107)</f>
        <v xml:space="preserve"> </v>
      </c>
      <c r="X94" s="160" t="str">
        <f>IF(TÄYTTÖPOHJA!BM107=0," ",TÄYTTÖPOHJA!BN107)</f>
        <v xml:space="preserve"> </v>
      </c>
      <c r="Y94" s="160"/>
      <c r="Z94" s="160"/>
      <c r="AA94" s="7"/>
    </row>
    <row r="95" spans="2:27" ht="15" customHeight="1" x14ac:dyDescent="0.25">
      <c r="B95" s="1"/>
      <c r="C95" s="245" t="str">
        <f>TÄYTTÖPOHJA!AS108</f>
        <v>Taloudelliset vahingot</v>
      </c>
      <c r="D95" s="246"/>
      <c r="E95" s="246"/>
      <c r="F95" s="246"/>
      <c r="G95" s="246"/>
      <c r="H95" s="60">
        <f>TÄYTTÖPOHJA!AX108</f>
        <v>1</v>
      </c>
      <c r="I95" s="68">
        <f>TÄYTTÖPOHJA!AY108</f>
        <v>1</v>
      </c>
      <c r="J95" s="65" t="str">
        <f>IF(TÄYTTÖPOHJA!AZ108=0," ",TÄYTTÖPOHJA!AZ108)</f>
        <v xml:space="preserve"> </v>
      </c>
      <c r="K95" s="77" t="str">
        <f>IF(TÄYTTÖPOHJA!BA108=0," ",TÄYTTÖPOHJA!BA108)</f>
        <v xml:space="preserve"> </v>
      </c>
      <c r="L95" s="160" t="str">
        <f>IF(TÄYTTÖPOHJA!BA108=0," ",TÄYTTÖPOHJA!BB108)</f>
        <v xml:space="preserve"> </v>
      </c>
      <c r="M95" s="160"/>
      <c r="N95" s="160"/>
      <c r="O95" s="77" t="str">
        <f>IF(TÄYTTÖPOHJA!BE108=0," ",TÄYTTÖPOHJA!BE108)</f>
        <v xml:space="preserve"> </v>
      </c>
      <c r="P95" s="160" t="str">
        <f>IF(TÄYTTÖPOHJA!BE108=0," ",TÄYTTÖPOHJA!BF108)</f>
        <v xml:space="preserve"> </v>
      </c>
      <c r="Q95" s="160"/>
      <c r="R95" s="160"/>
      <c r="S95" s="77" t="str">
        <f>IF(TÄYTTÖPOHJA!BI108=0," ",TÄYTTÖPOHJA!BI108)</f>
        <v xml:space="preserve"> </v>
      </c>
      <c r="T95" s="160" t="str">
        <f>IF(TÄYTTÖPOHJA!BI108=0," ",TÄYTTÖPOHJA!BJ108)</f>
        <v xml:space="preserve"> </v>
      </c>
      <c r="U95" s="160"/>
      <c r="V95" s="160"/>
      <c r="W95" s="77" t="str">
        <f>IF(TÄYTTÖPOHJA!BM108=0," ",TÄYTTÖPOHJA!BM108)</f>
        <v xml:space="preserve"> </v>
      </c>
      <c r="X95" s="160" t="str">
        <f>IF(TÄYTTÖPOHJA!BM108=0," ",TÄYTTÖPOHJA!BN108)</f>
        <v xml:space="preserve"> </v>
      </c>
      <c r="Y95" s="160"/>
      <c r="Z95" s="160"/>
      <c r="AA95" s="7"/>
    </row>
    <row r="96" spans="2:27" ht="15" customHeight="1" thickBot="1" x14ac:dyDescent="0.3">
      <c r="B96" s="1"/>
      <c r="C96" s="245" t="str">
        <f>TÄYTTÖPOHJA!AS109</f>
        <v>Mainevaikutukset</v>
      </c>
      <c r="D96" s="246"/>
      <c r="E96" s="246"/>
      <c r="F96" s="246"/>
      <c r="G96" s="246"/>
      <c r="H96" s="60">
        <f>TÄYTTÖPOHJA!AX109</f>
        <v>1</v>
      </c>
      <c r="I96" s="68">
        <f>TÄYTTÖPOHJA!AY109</f>
        <v>1</v>
      </c>
      <c r="J96" s="65" t="str">
        <f>IF(TÄYTTÖPOHJA!AZ109=0," ",TÄYTTÖPOHJA!AZ109)</f>
        <v xml:space="preserve"> </v>
      </c>
      <c r="K96" s="77" t="str">
        <f>IF(TÄYTTÖPOHJA!BA109=0," ",TÄYTTÖPOHJA!BA109)</f>
        <v xml:space="preserve"> </v>
      </c>
      <c r="L96" s="160" t="str">
        <f>IF(TÄYTTÖPOHJA!BA109=0," ",TÄYTTÖPOHJA!BB109)</f>
        <v xml:space="preserve"> </v>
      </c>
      <c r="M96" s="160"/>
      <c r="N96" s="160"/>
      <c r="O96" s="77" t="str">
        <f>IF(TÄYTTÖPOHJA!BE109=0," ",TÄYTTÖPOHJA!BE109)</f>
        <v xml:space="preserve"> </v>
      </c>
      <c r="P96" s="160" t="str">
        <f>IF(TÄYTTÖPOHJA!BE109=0," ",TÄYTTÖPOHJA!BF109)</f>
        <v xml:space="preserve"> </v>
      </c>
      <c r="Q96" s="160"/>
      <c r="R96" s="160"/>
      <c r="S96" s="77" t="str">
        <f>IF(TÄYTTÖPOHJA!BI109=0," ",TÄYTTÖPOHJA!BI109)</f>
        <v xml:space="preserve"> </v>
      </c>
      <c r="T96" s="160" t="str">
        <f>IF(TÄYTTÖPOHJA!BI109=0," ",TÄYTTÖPOHJA!BJ109)</f>
        <v xml:space="preserve"> </v>
      </c>
      <c r="U96" s="160"/>
      <c r="V96" s="160"/>
      <c r="W96" s="77" t="str">
        <f>IF(TÄYTTÖPOHJA!BM109=0," ",TÄYTTÖPOHJA!BM109)</f>
        <v xml:space="preserve"> </v>
      </c>
      <c r="X96" s="160" t="str">
        <f>IF(TÄYTTÖPOHJA!BM109=0," ",TÄYTTÖPOHJA!BN109)</f>
        <v xml:space="preserve"> </v>
      </c>
      <c r="Y96" s="160"/>
      <c r="Z96" s="160"/>
      <c r="AA96" s="7"/>
    </row>
    <row r="97" spans="2:27" ht="15" customHeight="1" x14ac:dyDescent="0.3">
      <c r="B97" s="1"/>
      <c r="C97" s="249" t="str">
        <f>TÄYTTÖPOHJA!AS110</f>
        <v>Tärkeysindeksi:</v>
      </c>
      <c r="D97" s="250"/>
      <c r="E97" s="250"/>
      <c r="F97" s="250"/>
      <c r="G97" s="250"/>
      <c r="H97" s="117"/>
      <c r="I97" s="118">
        <f>TÄYTTÖPOHJA!AY110</f>
        <v>0</v>
      </c>
      <c r="J97" s="119"/>
      <c r="K97" s="10"/>
      <c r="L97" s="42"/>
      <c r="M97" s="42"/>
      <c r="N97" s="42"/>
      <c r="O97" s="42"/>
      <c r="P97" s="42"/>
      <c r="Q97" s="42"/>
      <c r="R97" s="42"/>
      <c r="S97" s="42"/>
      <c r="T97" s="42"/>
      <c r="U97" s="42"/>
      <c r="V97" s="42"/>
      <c r="W97" s="42"/>
      <c r="X97" s="42"/>
      <c r="Y97" s="42"/>
      <c r="Z97" s="42"/>
      <c r="AA97" s="7"/>
    </row>
    <row r="98" spans="2:27" ht="15" customHeight="1" thickBot="1" x14ac:dyDescent="0.35">
      <c r="B98" s="1"/>
      <c r="C98" s="251" t="str">
        <f>TÄYTTÖPOHJA!AS111</f>
        <v xml:space="preserve">Tärkeysluokka: </v>
      </c>
      <c r="D98" s="252"/>
      <c r="E98" s="252"/>
      <c r="F98" s="120"/>
      <c r="G98" s="253" t="str">
        <f>TÄYTTÖPOHJA!AW111</f>
        <v>Ei kriittinen</v>
      </c>
      <c r="H98" s="253"/>
      <c r="I98" s="253"/>
      <c r="J98" s="254"/>
      <c r="K98" s="10"/>
      <c r="L98" s="42"/>
      <c r="M98" s="42"/>
      <c r="N98" s="42"/>
      <c r="O98" s="42"/>
      <c r="P98" s="42"/>
      <c r="Q98" s="42"/>
      <c r="R98" s="42"/>
      <c r="S98" s="42"/>
      <c r="T98" s="42"/>
      <c r="U98" s="42"/>
      <c r="V98" s="42"/>
      <c r="W98" s="42"/>
      <c r="X98" s="42"/>
      <c r="Y98" s="42"/>
      <c r="Z98" s="42"/>
      <c r="AA98" s="7"/>
    </row>
    <row r="99" spans="2:27" ht="15" customHeight="1" thickBot="1" x14ac:dyDescent="0.3">
      <c r="B99" s="1"/>
      <c r="C99" s="13"/>
      <c r="D99" s="42"/>
      <c r="E99" s="42"/>
      <c r="F99" s="42"/>
      <c r="G99" s="42"/>
      <c r="H99" s="42"/>
      <c r="I99" s="42"/>
      <c r="J99" s="42"/>
      <c r="K99" s="42"/>
      <c r="L99" s="42"/>
      <c r="M99" s="42"/>
      <c r="N99" s="42"/>
      <c r="O99" s="42"/>
      <c r="P99" s="42"/>
      <c r="Q99" s="42"/>
      <c r="R99" s="42"/>
      <c r="S99" s="42"/>
      <c r="T99" s="42"/>
      <c r="U99" s="42"/>
      <c r="V99" s="42"/>
      <c r="W99" s="42"/>
      <c r="X99" s="42"/>
      <c r="Y99" s="42"/>
      <c r="Z99" s="42"/>
      <c r="AA99" s="7"/>
    </row>
    <row r="100" spans="2:27" ht="15" customHeight="1" thickBot="1" x14ac:dyDescent="0.3">
      <c r="B100" s="1"/>
      <c r="C100" s="169" t="str">
        <f>TÄYTTÖPOHJA!AS113</f>
        <v>Häiriön kesto vs. vaikutuksen pienuus / suuruus:</v>
      </c>
      <c r="D100" s="170"/>
      <c r="E100" s="170"/>
      <c r="F100" s="170"/>
      <c r="G100" s="170"/>
      <c r="H100" s="170"/>
      <c r="I100" s="170"/>
      <c r="J100" s="170"/>
      <c r="K100" s="170"/>
      <c r="L100" s="171"/>
      <c r="M100" s="42"/>
      <c r="N100" s="231" t="str">
        <f>TÄYTTÖPOHJA!BD113</f>
        <v>Kesto, jolla pienin vaikutus</v>
      </c>
      <c r="O100" s="232"/>
      <c r="P100" s="232"/>
      <c r="Q100" s="232"/>
      <c r="R100" s="232"/>
      <c r="S100" s="232"/>
      <c r="T100" s="232" t="str">
        <f>TÄYTTÖPOHJA!BJ113</f>
        <v>Kesto, jolla suurin vaikutus</v>
      </c>
      <c r="U100" s="232"/>
      <c r="V100" s="232"/>
      <c r="W100" s="232"/>
      <c r="X100" s="232"/>
      <c r="Y100" s="233"/>
      <c r="Z100" s="42"/>
      <c r="AA100" s="7"/>
    </row>
    <row r="101" spans="2:27" ht="15" customHeight="1" thickBot="1" x14ac:dyDescent="0.3">
      <c r="B101" s="1"/>
      <c r="C101" s="15"/>
      <c r="D101" s="15"/>
      <c r="E101" s="15"/>
      <c r="F101" s="15"/>
      <c r="G101" s="15"/>
      <c r="H101" s="15"/>
      <c r="I101" s="15"/>
      <c r="J101" s="15"/>
      <c r="K101" s="15"/>
      <c r="L101" s="15"/>
      <c r="M101" s="42"/>
      <c r="N101" s="234" t="str">
        <f>TÄYTTÖPOHJA!BD114</f>
        <v>Kesto</v>
      </c>
      <c r="O101" s="235"/>
      <c r="P101" s="235" t="str">
        <f>TÄYTTÖPOHJA!BF114</f>
        <v>Vaikutus</v>
      </c>
      <c r="Q101" s="235"/>
      <c r="R101" s="235"/>
      <c r="S101" s="235"/>
      <c r="T101" s="235" t="str">
        <f>TÄYTTÖPOHJA!BJ114</f>
        <v>Kesto</v>
      </c>
      <c r="U101" s="235"/>
      <c r="V101" s="235" t="str">
        <f>TÄYTTÖPOHJA!BL114</f>
        <v>Vaikutus</v>
      </c>
      <c r="W101" s="235"/>
      <c r="X101" s="235"/>
      <c r="Y101" s="236"/>
      <c r="Z101" s="42"/>
      <c r="AA101" s="7"/>
    </row>
    <row r="102" spans="2:27" ht="15" customHeight="1" x14ac:dyDescent="0.3">
      <c r="B102" s="1"/>
      <c r="C102" s="237" t="str">
        <f>TÄYTTÖPOHJA!AS115</f>
        <v xml:space="preserve">Palvelun toiminnan täysin keskeyttävä odottamaton ja suunnittelematon häiriö: </v>
      </c>
      <c r="D102" s="238"/>
      <c r="E102" s="238"/>
      <c r="F102" s="238"/>
      <c r="G102" s="238"/>
      <c r="H102" s="238"/>
      <c r="I102" s="238"/>
      <c r="J102" s="239" t="str">
        <f>TÄYTTÖPOHJA!AZ115</f>
        <v>palveluaikana</v>
      </c>
      <c r="K102" s="239"/>
      <c r="L102" s="239"/>
      <c r="M102" s="239"/>
      <c r="N102" s="70">
        <f>TÄYTTÖPOHJA!BD115</f>
        <v>0</v>
      </c>
      <c r="O102" s="71" t="str">
        <f>TÄYTTÖPOHJA!BE115</f>
        <v>h</v>
      </c>
      <c r="P102" s="72">
        <f>TÄYTTÖPOHJA!BF115</f>
        <v>0</v>
      </c>
      <c r="Q102" s="212" t="str">
        <f>IF(TÄYTTÖPOHJA!BF115=0," ",TÄYTTÖPOHJA!BG115)</f>
        <v xml:space="preserve"> </v>
      </c>
      <c r="R102" s="212"/>
      <c r="S102" s="212"/>
      <c r="T102" s="70">
        <f>TÄYTTÖPOHJA!BJ115</f>
        <v>0</v>
      </c>
      <c r="U102" s="73" t="str">
        <f>O102</f>
        <v>h</v>
      </c>
      <c r="V102" s="72">
        <f>TÄYTTÖPOHJA!BL115</f>
        <v>0</v>
      </c>
      <c r="W102" s="212" t="str">
        <f>IF(TÄYTTÖPOHJA!BL115=0," ",TÄYTTÖPOHJA!BM115)</f>
        <v xml:space="preserve"> </v>
      </c>
      <c r="X102" s="212"/>
      <c r="Y102" s="212"/>
      <c r="Z102" s="42"/>
      <c r="AA102" s="7"/>
    </row>
    <row r="103" spans="2:27" ht="15" customHeight="1" x14ac:dyDescent="0.3">
      <c r="B103" s="1"/>
      <c r="C103" s="227"/>
      <c r="D103" s="228"/>
      <c r="E103" s="228"/>
      <c r="F103" s="228"/>
      <c r="G103" s="228"/>
      <c r="H103" s="228"/>
      <c r="I103" s="228"/>
      <c r="J103" s="230" t="str">
        <f>TÄYTTÖPOHJA!AZ116</f>
        <v>ns. virka-aikana</v>
      </c>
      <c r="K103" s="230"/>
      <c r="L103" s="230"/>
      <c r="M103" s="230"/>
      <c r="N103" s="70">
        <f>TÄYTTÖPOHJA!BD116</f>
        <v>0</v>
      </c>
      <c r="O103" s="22" t="str">
        <f>O102</f>
        <v>h</v>
      </c>
      <c r="P103" s="72">
        <f>TÄYTTÖPOHJA!BF116</f>
        <v>0</v>
      </c>
      <c r="Q103" s="212" t="str">
        <f>IF(TÄYTTÖPOHJA!BF116=0," ",TÄYTTÖPOHJA!BG116)</f>
        <v xml:space="preserve"> </v>
      </c>
      <c r="R103" s="212"/>
      <c r="S103" s="212"/>
      <c r="T103" s="70">
        <f>TÄYTTÖPOHJA!BJ116</f>
        <v>0</v>
      </c>
      <c r="U103" s="22" t="str">
        <f>O102</f>
        <v>h</v>
      </c>
      <c r="V103" s="72">
        <f>TÄYTTÖPOHJA!BL116</f>
        <v>0</v>
      </c>
      <c r="W103" s="212" t="str">
        <f>IF(TÄYTTÖPOHJA!BL116=0," ",TÄYTTÖPOHJA!BM116)</f>
        <v xml:space="preserve"> </v>
      </c>
      <c r="X103" s="212"/>
      <c r="Y103" s="212"/>
      <c r="Z103" s="42"/>
      <c r="AA103" s="7"/>
    </row>
    <row r="104" spans="2:27" ht="15" customHeight="1" x14ac:dyDescent="0.3">
      <c r="B104" s="1"/>
      <c r="C104" s="227"/>
      <c r="D104" s="228"/>
      <c r="E104" s="228"/>
      <c r="F104" s="228"/>
      <c r="G104" s="228"/>
      <c r="H104" s="228"/>
      <c r="I104" s="228"/>
      <c r="J104" s="230" t="str">
        <f>TÄYTTÖPOHJA!AZ117</f>
        <v>muuna aikana</v>
      </c>
      <c r="K104" s="230"/>
      <c r="L104" s="230"/>
      <c r="M104" s="230"/>
      <c r="N104" s="70">
        <f>TÄYTTÖPOHJA!BD117</f>
        <v>0</v>
      </c>
      <c r="O104" s="22" t="str">
        <f>O102</f>
        <v>h</v>
      </c>
      <c r="P104" s="72">
        <f>TÄYTTÖPOHJA!BF117</f>
        <v>0</v>
      </c>
      <c r="Q104" s="212" t="str">
        <f>IF(TÄYTTÖPOHJA!BF117=0," ",TÄYTTÖPOHJA!BG117)</f>
        <v xml:space="preserve"> </v>
      </c>
      <c r="R104" s="212"/>
      <c r="S104" s="212"/>
      <c r="T104" s="70">
        <f>TÄYTTÖPOHJA!BJ117</f>
        <v>0</v>
      </c>
      <c r="U104" s="22" t="str">
        <f>O102</f>
        <v>h</v>
      </c>
      <c r="V104" s="72">
        <f>TÄYTTÖPOHJA!BL117</f>
        <v>0</v>
      </c>
      <c r="W104" s="212" t="str">
        <f>IF(TÄYTTÖPOHJA!BL117=0," ",TÄYTTÖPOHJA!BM117)</f>
        <v xml:space="preserve"> </v>
      </c>
      <c r="X104" s="212"/>
      <c r="Y104" s="212"/>
      <c r="Z104" s="42"/>
      <c r="AA104" s="7"/>
    </row>
    <row r="105" spans="2:27" ht="15" customHeight="1" x14ac:dyDescent="0.25">
      <c r="B105" s="1"/>
      <c r="C105" s="227" t="str">
        <f>TÄYTTÖPOHJA!AS118</f>
        <v>Palvelu on erityisen kriittinen:</v>
      </c>
      <c r="D105" s="228"/>
      <c r="E105" s="228"/>
      <c r="F105" s="228"/>
      <c r="G105" s="228"/>
      <c r="H105" s="228"/>
      <c r="I105" s="228"/>
      <c r="J105" s="161" t="str">
        <f>IF(TÄYTTÖPOHJA!AZ118=0," ",TÄYTTÖPOHJA!AZ118)</f>
        <v xml:space="preserve"> </v>
      </c>
      <c r="K105" s="161"/>
      <c r="L105" s="161"/>
      <c r="M105" s="161"/>
      <c r="N105" s="161"/>
      <c r="O105" s="161"/>
      <c r="P105" s="161"/>
      <c r="Q105" s="161"/>
      <c r="R105" s="161"/>
      <c r="S105" s="161"/>
      <c r="T105" s="161"/>
      <c r="U105" s="161"/>
      <c r="V105" s="161"/>
      <c r="W105" s="161"/>
      <c r="X105" s="161"/>
      <c r="Y105" s="229"/>
      <c r="Z105" s="42"/>
      <c r="AA105" s="7"/>
    </row>
    <row r="106" spans="2:27" ht="15" customHeight="1" x14ac:dyDescent="0.3">
      <c r="B106" s="1"/>
      <c r="C106" s="227" t="str">
        <f>TÄYTTÖPOHJA!AS119</f>
        <v>Keskeytyksen aiheutuminen:</v>
      </c>
      <c r="D106" s="228"/>
      <c r="E106" s="228"/>
      <c r="F106" s="228"/>
      <c r="G106" s="228"/>
      <c r="H106" s="228"/>
      <c r="I106" s="228"/>
      <c r="J106" s="230" t="str">
        <f>TÄYTTÖPOHJA!AZ119</f>
        <v>kriittisenä aikana</v>
      </c>
      <c r="K106" s="230"/>
      <c r="L106" s="230"/>
      <c r="M106" s="230"/>
      <c r="N106" s="70" t="str">
        <f>IF(TÄYTTÖPOHJA!BF119=0," ",TÄYTTÖPOHJA!BD119)</f>
        <v xml:space="preserve"> </v>
      </c>
      <c r="O106" s="22" t="str">
        <f>O102</f>
        <v>h</v>
      </c>
      <c r="P106" s="72" t="str">
        <f>IF(TÄYTTÖPOHJA!BF119=0," ",TÄYTTÖPOHJA!BF119)</f>
        <v xml:space="preserve"> </v>
      </c>
      <c r="Q106" s="212" t="str">
        <f>IF(TÄYTTÖPOHJA!BF119=0," ",TÄYTTÖPOHJA!BG119)</f>
        <v xml:space="preserve"> </v>
      </c>
      <c r="R106" s="212"/>
      <c r="S106" s="212"/>
      <c r="T106" s="70" t="str">
        <f>IF(TÄYTTÖPOHJA!BL119=0," ",TÄYTTÖPOHJA!BJ119)</f>
        <v xml:space="preserve"> </v>
      </c>
      <c r="U106" s="22" t="str">
        <f>O102</f>
        <v>h</v>
      </c>
      <c r="V106" s="72" t="str">
        <f>IF(TÄYTTÖPOHJA!BL119=0," ",TÄYTTÖPOHJA!BL119)</f>
        <v xml:space="preserve"> </v>
      </c>
      <c r="W106" s="212" t="str">
        <f>IF(TÄYTTÖPOHJA!BL119=0," ",TÄYTTÖPOHJA!BM119)</f>
        <v xml:space="preserve"> </v>
      </c>
      <c r="X106" s="212"/>
      <c r="Y106" s="212"/>
      <c r="Z106" s="42"/>
      <c r="AA106" s="7"/>
    </row>
    <row r="107" spans="2:27" ht="15" customHeight="1" thickBot="1" x14ac:dyDescent="0.3">
      <c r="B107" s="1"/>
      <c r="C107" s="220" t="str">
        <f>TÄYTTÖPOHJA!AS120</f>
        <v>Lisätietoja / muu häiriön kuvaus</v>
      </c>
      <c r="D107" s="221"/>
      <c r="E107" s="221"/>
      <c r="F107" s="221"/>
      <c r="G107" s="221"/>
      <c r="H107" s="221"/>
      <c r="I107" s="221"/>
      <c r="J107" s="222" t="str">
        <f>IF(TÄYTTÖPOHJA!AZ120=0," ",TÄYTTÖPOHJA!AZ120)</f>
        <v xml:space="preserve"> </v>
      </c>
      <c r="K107" s="222"/>
      <c r="L107" s="222"/>
      <c r="M107" s="222"/>
      <c r="N107" s="222"/>
      <c r="O107" s="222"/>
      <c r="P107" s="222"/>
      <c r="Q107" s="222"/>
      <c r="R107" s="222"/>
      <c r="S107" s="222"/>
      <c r="T107" s="222"/>
      <c r="U107" s="222"/>
      <c r="V107" s="222"/>
      <c r="W107" s="222"/>
      <c r="X107" s="222"/>
      <c r="Y107" s="223"/>
      <c r="Z107" s="42"/>
      <c r="AA107" s="7"/>
    </row>
    <row r="108" spans="2:27" ht="15" customHeight="1" thickBot="1" x14ac:dyDescent="0.3">
      <c r="B108" s="1"/>
      <c r="C108" s="13"/>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7"/>
    </row>
    <row r="109" spans="2:27" ht="15" customHeight="1" thickBot="1" x14ac:dyDescent="0.3">
      <c r="B109" s="1"/>
      <c r="C109" s="169" t="str">
        <f>TÄYTTÖPOHJA!AS122</f>
        <v>Tietojen menettämisen ja vanhenemisen vaikutukset:</v>
      </c>
      <c r="D109" s="170"/>
      <c r="E109" s="170"/>
      <c r="F109" s="170"/>
      <c r="G109" s="170"/>
      <c r="H109" s="170"/>
      <c r="I109" s="170"/>
      <c r="J109" s="170"/>
      <c r="K109" s="170"/>
      <c r="L109" s="170"/>
      <c r="M109" s="171"/>
      <c r="N109" s="231" t="s">
        <v>165</v>
      </c>
      <c r="O109" s="232"/>
      <c r="P109" s="232"/>
      <c r="Q109" s="232"/>
      <c r="R109" s="232"/>
      <c r="S109" s="232"/>
      <c r="T109" s="232" t="s">
        <v>164</v>
      </c>
      <c r="U109" s="232"/>
      <c r="V109" s="232"/>
      <c r="W109" s="232"/>
      <c r="X109" s="232"/>
      <c r="Y109" s="233"/>
      <c r="Z109" s="42"/>
      <c r="AA109" s="7"/>
    </row>
    <row r="110" spans="2:27" ht="15" customHeight="1" thickBot="1" x14ac:dyDescent="0.3">
      <c r="B110" s="1"/>
      <c r="C110" s="15"/>
      <c r="D110" s="15"/>
      <c r="E110" s="15"/>
      <c r="F110" s="15"/>
      <c r="G110" s="15"/>
      <c r="H110" s="15"/>
      <c r="I110" s="15"/>
      <c r="J110" s="15"/>
      <c r="K110" s="15"/>
      <c r="L110" s="15"/>
      <c r="M110" s="42"/>
      <c r="N110" s="234" t="s">
        <v>73</v>
      </c>
      <c r="O110" s="235"/>
      <c r="P110" s="235" t="s">
        <v>74</v>
      </c>
      <c r="Q110" s="235"/>
      <c r="R110" s="235"/>
      <c r="S110" s="235"/>
      <c r="T110" s="235" t="s">
        <v>73</v>
      </c>
      <c r="U110" s="235"/>
      <c r="V110" s="235" t="s">
        <v>74</v>
      </c>
      <c r="W110" s="235"/>
      <c r="X110" s="235"/>
      <c r="Y110" s="236"/>
      <c r="Z110" s="42"/>
      <c r="AA110" s="7"/>
    </row>
    <row r="111" spans="2:27" ht="15" customHeight="1" x14ac:dyDescent="0.3">
      <c r="B111" s="1"/>
      <c r="C111" s="237" t="str">
        <f>TÄYTTÖPOHJA!AS124</f>
        <v>Aika ja vaikutukset sen mukaan, miten pitkältä ajalta tiedot voidaan menettää:</v>
      </c>
      <c r="D111" s="238"/>
      <c r="E111" s="238"/>
      <c r="F111" s="238"/>
      <c r="G111" s="238"/>
      <c r="H111" s="238"/>
      <c r="I111" s="238"/>
      <c r="J111" s="239" t="str">
        <f>TÄYTTÖPOHJA!AZ124</f>
        <v>palveluaikana</v>
      </c>
      <c r="K111" s="239"/>
      <c r="L111" s="239"/>
      <c r="M111" s="239"/>
      <c r="N111" s="70">
        <f>TÄYTTÖPOHJA!BD124</f>
        <v>0</v>
      </c>
      <c r="O111" s="73" t="str">
        <f>O102</f>
        <v>h</v>
      </c>
      <c r="P111" s="72">
        <f>TÄYTTÖPOHJA!P99</f>
        <v>0</v>
      </c>
      <c r="Q111" s="212" t="str">
        <f>IF(TÄYTTÖPOHJA!BF124=0," ",TÄYTTÖPOHJA!BG124)</f>
        <v xml:space="preserve"> </v>
      </c>
      <c r="R111" s="212"/>
      <c r="S111" s="212"/>
      <c r="T111" s="70">
        <f>TÄYTTÖPOHJA!BJ124</f>
        <v>0</v>
      </c>
      <c r="U111" s="73" t="str">
        <f>O102</f>
        <v>h</v>
      </c>
      <c r="V111" s="72">
        <f>TÄYTTÖPOHJA!V99</f>
        <v>0</v>
      </c>
      <c r="W111" s="212" t="str">
        <f>IF(TÄYTTÖPOHJA!BL124=0," ",TÄYTTÖPOHJA!BM124)</f>
        <v xml:space="preserve"> </v>
      </c>
      <c r="X111" s="212"/>
      <c r="Y111" s="212"/>
      <c r="Z111" s="42"/>
      <c r="AA111" s="7"/>
    </row>
    <row r="112" spans="2:27" ht="15" customHeight="1" x14ac:dyDescent="0.3">
      <c r="B112" s="1"/>
      <c r="C112" s="227"/>
      <c r="D112" s="228"/>
      <c r="E112" s="228"/>
      <c r="F112" s="228"/>
      <c r="G112" s="228"/>
      <c r="H112" s="228"/>
      <c r="I112" s="228"/>
      <c r="J112" s="230" t="str">
        <f>TÄYTTÖPOHJA!AZ125</f>
        <v>ns. virka-aikana</v>
      </c>
      <c r="K112" s="230"/>
      <c r="L112" s="230"/>
      <c r="M112" s="230"/>
      <c r="N112" s="70">
        <f>TÄYTTÖPOHJA!BD125</f>
        <v>0</v>
      </c>
      <c r="O112" s="22" t="str">
        <f>O102</f>
        <v>h</v>
      </c>
      <c r="P112" s="72">
        <f>TÄYTTÖPOHJA!P100</f>
        <v>0</v>
      </c>
      <c r="Q112" s="212" t="str">
        <f>IF(TÄYTTÖPOHJA!BF125=0," ",TÄYTTÖPOHJA!BG125)</f>
        <v xml:space="preserve"> </v>
      </c>
      <c r="R112" s="212"/>
      <c r="S112" s="212"/>
      <c r="T112" s="70">
        <f>TÄYTTÖPOHJA!BJ125</f>
        <v>0</v>
      </c>
      <c r="U112" s="22" t="str">
        <f>O102</f>
        <v>h</v>
      </c>
      <c r="V112" s="72">
        <f>TÄYTTÖPOHJA!V100</f>
        <v>0</v>
      </c>
      <c r="W112" s="212" t="str">
        <f>IF(TÄYTTÖPOHJA!BL125=0," ",TÄYTTÖPOHJA!BM125)</f>
        <v xml:space="preserve"> </v>
      </c>
      <c r="X112" s="212"/>
      <c r="Y112" s="212"/>
      <c r="Z112" s="42"/>
      <c r="AA112" s="7"/>
    </row>
    <row r="113" spans="2:27" ht="15" customHeight="1" x14ac:dyDescent="0.3">
      <c r="B113" s="1"/>
      <c r="C113" s="227"/>
      <c r="D113" s="228"/>
      <c r="E113" s="228"/>
      <c r="F113" s="228"/>
      <c r="G113" s="228"/>
      <c r="H113" s="228"/>
      <c r="I113" s="228"/>
      <c r="J113" s="230" t="str">
        <f>TÄYTTÖPOHJA!AZ126</f>
        <v>muuna aikana</v>
      </c>
      <c r="K113" s="230"/>
      <c r="L113" s="230"/>
      <c r="M113" s="230"/>
      <c r="N113" s="70">
        <f>TÄYTTÖPOHJA!BD126</f>
        <v>0</v>
      </c>
      <c r="O113" s="22" t="str">
        <f>O102</f>
        <v>h</v>
      </c>
      <c r="P113" s="72">
        <f>TÄYTTÖPOHJA!P101</f>
        <v>0</v>
      </c>
      <c r="Q113" s="212" t="str">
        <f>IF(TÄYTTÖPOHJA!BF126=0," ",TÄYTTÖPOHJA!BG126)</f>
        <v xml:space="preserve"> </v>
      </c>
      <c r="R113" s="212"/>
      <c r="S113" s="212"/>
      <c r="T113" s="70">
        <f>TÄYTTÖPOHJA!BJ126</f>
        <v>0</v>
      </c>
      <c r="U113" s="22" t="str">
        <f>O102</f>
        <v>h</v>
      </c>
      <c r="V113" s="72">
        <f>TÄYTTÖPOHJA!V101</f>
        <v>0</v>
      </c>
      <c r="W113" s="212" t="str">
        <f>IF(TÄYTTÖPOHJA!BL126=0," ",TÄYTTÖPOHJA!BM126)</f>
        <v xml:space="preserve"> </v>
      </c>
      <c r="X113" s="212"/>
      <c r="Y113" s="212"/>
      <c r="Z113" s="42"/>
      <c r="AA113" s="7"/>
    </row>
    <row r="114" spans="2:27" ht="15" customHeight="1" thickBot="1" x14ac:dyDescent="0.3">
      <c r="B114" s="1"/>
      <c r="C114" s="227" t="str">
        <f>TÄYTTÖPOHJA!AS127</f>
        <v>Lisätietoja:</v>
      </c>
      <c r="D114" s="228"/>
      <c r="E114" s="228"/>
      <c r="F114" s="228"/>
      <c r="G114" s="228"/>
      <c r="H114" s="228"/>
      <c r="I114" s="228"/>
      <c r="J114" s="222" t="str">
        <f>IF(TÄYTTÖPOHJA!AZ127=0," ",TÄYTTÖPOHJA!AZ127)</f>
        <v xml:space="preserve"> </v>
      </c>
      <c r="K114" s="222"/>
      <c r="L114" s="222"/>
      <c r="M114" s="222"/>
      <c r="N114" s="222"/>
      <c r="O114" s="222"/>
      <c r="P114" s="222"/>
      <c r="Q114" s="222"/>
      <c r="R114" s="222"/>
      <c r="S114" s="222"/>
      <c r="T114" s="222"/>
      <c r="U114" s="222"/>
      <c r="V114" s="222"/>
      <c r="W114" s="222"/>
      <c r="X114" s="222"/>
      <c r="Y114" s="223"/>
      <c r="Z114" s="42"/>
      <c r="AA114" s="7"/>
    </row>
    <row r="115" spans="2:27" ht="15" customHeight="1" x14ac:dyDescent="0.3">
      <c r="B115" s="1"/>
      <c r="C115" s="227" t="str">
        <f>TÄYTTÖPOHJA!AS128</f>
        <v>Aika ja vaikutukset sen mukaan, miten pitkään voidaan toimia ilman tietojen päivittymistä:</v>
      </c>
      <c r="D115" s="228"/>
      <c r="E115" s="228"/>
      <c r="F115" s="228"/>
      <c r="G115" s="228"/>
      <c r="H115" s="228"/>
      <c r="I115" s="228"/>
      <c r="J115" s="230" t="str">
        <f>TÄYTTÖPOHJA!AZ128</f>
        <v>palveluaikana</v>
      </c>
      <c r="K115" s="230"/>
      <c r="L115" s="230"/>
      <c r="M115" s="230"/>
      <c r="N115" s="70">
        <f>TÄYTTÖPOHJA!BD128</f>
        <v>0</v>
      </c>
      <c r="O115" s="22" t="str">
        <f>O102</f>
        <v>h</v>
      </c>
      <c r="P115" s="72">
        <f>TÄYTTÖPOHJA!P103</f>
        <v>0</v>
      </c>
      <c r="Q115" s="212" t="str">
        <f>IF(TÄYTTÖPOHJA!BF128=0," ",TÄYTTÖPOHJA!BG128)</f>
        <v xml:space="preserve"> </v>
      </c>
      <c r="R115" s="212"/>
      <c r="S115" s="212"/>
      <c r="T115" s="70">
        <f>TÄYTTÖPOHJA!BJ128</f>
        <v>0</v>
      </c>
      <c r="U115" s="22" t="str">
        <f>O102</f>
        <v>h</v>
      </c>
      <c r="V115" s="72">
        <f>TÄYTTÖPOHJA!V103</f>
        <v>0</v>
      </c>
      <c r="W115" s="212" t="str">
        <f>IF(TÄYTTÖPOHJA!BL128=0," ",TÄYTTÖPOHJA!BM128)</f>
        <v xml:space="preserve"> </v>
      </c>
      <c r="X115" s="212"/>
      <c r="Y115" s="212"/>
      <c r="Z115" s="42"/>
      <c r="AA115" s="7"/>
    </row>
    <row r="116" spans="2:27" ht="15" customHeight="1" x14ac:dyDescent="0.3">
      <c r="B116" s="1"/>
      <c r="C116" s="227"/>
      <c r="D116" s="228"/>
      <c r="E116" s="228"/>
      <c r="F116" s="228"/>
      <c r="G116" s="228"/>
      <c r="H116" s="228"/>
      <c r="I116" s="228"/>
      <c r="J116" s="230" t="str">
        <f>TÄYTTÖPOHJA!AZ129</f>
        <v>ns. virka-aikana</v>
      </c>
      <c r="K116" s="230"/>
      <c r="L116" s="230"/>
      <c r="M116" s="230"/>
      <c r="N116" s="70">
        <f>TÄYTTÖPOHJA!BD129</f>
        <v>0</v>
      </c>
      <c r="O116" s="22" t="str">
        <f>O102</f>
        <v>h</v>
      </c>
      <c r="P116" s="72">
        <f>TÄYTTÖPOHJA!P104</f>
        <v>0</v>
      </c>
      <c r="Q116" s="212" t="str">
        <f>IF(TÄYTTÖPOHJA!BF129=0," ",TÄYTTÖPOHJA!BG129)</f>
        <v xml:space="preserve"> </v>
      </c>
      <c r="R116" s="212"/>
      <c r="S116" s="212"/>
      <c r="T116" s="70">
        <f>TÄYTTÖPOHJA!BJ129</f>
        <v>0</v>
      </c>
      <c r="U116" s="22" t="str">
        <f>O102</f>
        <v>h</v>
      </c>
      <c r="V116" s="72">
        <f>TÄYTTÖPOHJA!V104</f>
        <v>0</v>
      </c>
      <c r="W116" s="212" t="str">
        <f>IF(TÄYTTÖPOHJA!BL129=0," ",TÄYTTÖPOHJA!BM129)</f>
        <v xml:space="preserve"> </v>
      </c>
      <c r="X116" s="212"/>
      <c r="Y116" s="212"/>
      <c r="Z116" s="42"/>
      <c r="AA116" s="7"/>
    </row>
    <row r="117" spans="2:27" ht="15" customHeight="1" x14ac:dyDescent="0.3">
      <c r="B117" s="1"/>
      <c r="C117" s="227"/>
      <c r="D117" s="228"/>
      <c r="E117" s="228"/>
      <c r="F117" s="228"/>
      <c r="G117" s="228"/>
      <c r="H117" s="228"/>
      <c r="I117" s="228"/>
      <c r="J117" s="230" t="str">
        <f>TÄYTTÖPOHJA!AZ130</f>
        <v>muuna aikana</v>
      </c>
      <c r="K117" s="230"/>
      <c r="L117" s="230"/>
      <c r="M117" s="230"/>
      <c r="N117" s="70">
        <f>TÄYTTÖPOHJA!BD130</f>
        <v>0</v>
      </c>
      <c r="O117" s="22" t="str">
        <f>O102</f>
        <v>h</v>
      </c>
      <c r="P117" s="72">
        <f>TÄYTTÖPOHJA!P105</f>
        <v>0</v>
      </c>
      <c r="Q117" s="212" t="str">
        <f>IF(TÄYTTÖPOHJA!BF130=0," ",TÄYTTÖPOHJA!BG130)</f>
        <v xml:space="preserve"> </v>
      </c>
      <c r="R117" s="212"/>
      <c r="S117" s="212"/>
      <c r="T117" s="70">
        <f>TÄYTTÖPOHJA!BJ130</f>
        <v>0</v>
      </c>
      <c r="U117" s="22" t="str">
        <f>O102</f>
        <v>h</v>
      </c>
      <c r="V117" s="72">
        <f>TÄYTTÖPOHJA!V105</f>
        <v>0</v>
      </c>
      <c r="W117" s="212" t="str">
        <f>IF(TÄYTTÖPOHJA!BL130=0," ",TÄYTTÖPOHJA!BM130)</f>
        <v xml:space="preserve"> </v>
      </c>
      <c r="X117" s="212"/>
      <c r="Y117" s="212"/>
      <c r="Z117" s="42"/>
      <c r="AA117" s="7"/>
    </row>
    <row r="118" spans="2:27" ht="15" customHeight="1" thickBot="1" x14ac:dyDescent="0.3">
      <c r="B118" s="1"/>
      <c r="C118" s="227" t="str">
        <f>TÄYTTÖPOHJA!AS131</f>
        <v>Lisätietoja:</v>
      </c>
      <c r="D118" s="228"/>
      <c r="E118" s="228"/>
      <c r="F118" s="228"/>
      <c r="G118" s="228"/>
      <c r="H118" s="228"/>
      <c r="I118" s="228"/>
      <c r="J118" s="222" t="str">
        <f>IF(TÄYTTÖPOHJA!AZ131=0," ",TÄYTTÖPOHJA!AZ131)</f>
        <v xml:space="preserve"> </v>
      </c>
      <c r="K118" s="222"/>
      <c r="L118" s="222"/>
      <c r="M118" s="222"/>
      <c r="N118" s="222"/>
      <c r="O118" s="222"/>
      <c r="P118" s="222"/>
      <c r="Q118" s="222"/>
      <c r="R118" s="222"/>
      <c r="S118" s="222"/>
      <c r="T118" s="222"/>
      <c r="U118" s="222"/>
      <c r="V118" s="222"/>
      <c r="W118" s="222"/>
      <c r="X118" s="222"/>
      <c r="Y118" s="223"/>
      <c r="Z118" s="42"/>
      <c r="AA118" s="7"/>
    </row>
    <row r="119" spans="2:27" ht="15" customHeight="1" thickBot="1" x14ac:dyDescent="0.3">
      <c r="B119" s="1"/>
      <c r="C119" s="227" t="str">
        <f>TÄYTTÖPOHJA!AS132</f>
        <v>Tiedot ovat erityisen kriittisiä:</v>
      </c>
      <c r="D119" s="228"/>
      <c r="E119" s="228"/>
      <c r="F119" s="228"/>
      <c r="G119" s="228"/>
      <c r="H119" s="228"/>
      <c r="I119" s="228"/>
      <c r="J119" s="222" t="str">
        <f>IF(TÄYTTÖPOHJA!AZ132=0," ",TÄYTTÖPOHJA!AZ132)</f>
        <v xml:space="preserve"> </v>
      </c>
      <c r="K119" s="222"/>
      <c r="L119" s="222"/>
      <c r="M119" s="222"/>
      <c r="N119" s="222"/>
      <c r="O119" s="222"/>
      <c r="P119" s="222"/>
      <c r="Q119" s="222"/>
      <c r="R119" s="222"/>
      <c r="S119" s="222"/>
      <c r="T119" s="222"/>
      <c r="U119" s="222"/>
      <c r="V119" s="222"/>
      <c r="W119" s="222"/>
      <c r="X119" s="222"/>
      <c r="Y119" s="223"/>
      <c r="Z119" s="42"/>
      <c r="AA119" s="7"/>
    </row>
    <row r="120" spans="2:27" ht="15" customHeight="1" x14ac:dyDescent="0.3">
      <c r="B120" s="1"/>
      <c r="C120" s="227" t="str">
        <f>TÄYTTÖPOHJA!AS133</f>
        <v>Keskeytyksen aiheutuminen:</v>
      </c>
      <c r="D120" s="228"/>
      <c r="E120" s="228"/>
      <c r="F120" s="228"/>
      <c r="G120" s="228"/>
      <c r="H120" s="228"/>
      <c r="I120" s="228"/>
      <c r="J120" s="230" t="str">
        <f>TÄYTTÖPOHJA!AZ133</f>
        <v>kriittisenä aikana</v>
      </c>
      <c r="K120" s="230"/>
      <c r="L120" s="230"/>
      <c r="M120" s="230"/>
      <c r="N120" s="70" t="str">
        <f>IF(TÄYTTÖPOHJA!BF133=0," ",TÄYTTÖPOHJA!BD133)</f>
        <v xml:space="preserve"> </v>
      </c>
      <c r="O120" s="22" t="str">
        <f>O102</f>
        <v>h</v>
      </c>
      <c r="P120" s="72" t="str">
        <f>IF(TÄYTTÖPOHJA!BF133=0," ",TÄYTTÖPOHJA!BF133)</f>
        <v xml:space="preserve"> </v>
      </c>
      <c r="Q120" s="212" t="str">
        <f>IF(TÄYTTÖPOHJA!BF133=0," ",TÄYTTÖPOHJA!BG133)</f>
        <v xml:space="preserve"> </v>
      </c>
      <c r="R120" s="212"/>
      <c r="S120" s="212"/>
      <c r="T120" s="70" t="str">
        <f>IF(TÄYTTÖPOHJA!BL133=0," ",TÄYTTÖPOHJA!BJ133)</f>
        <v xml:space="preserve"> </v>
      </c>
      <c r="U120" s="22" t="str">
        <f>O102</f>
        <v>h</v>
      </c>
      <c r="V120" s="72" t="str">
        <f>IF(TÄYTTÖPOHJA!BL133=0," ",TÄYTTÖPOHJA!BL133)</f>
        <v xml:space="preserve"> </v>
      </c>
      <c r="W120" s="212" t="str">
        <f>IF(TÄYTTÖPOHJA!BL133=0," ",TÄYTTÖPOHJA!BM133)</f>
        <v xml:space="preserve"> </v>
      </c>
      <c r="X120" s="212"/>
      <c r="Y120" s="212"/>
      <c r="Z120" s="42"/>
      <c r="AA120" s="7"/>
    </row>
    <row r="121" spans="2:27" ht="15" customHeight="1" thickBot="1" x14ac:dyDescent="0.3">
      <c r="B121" s="1"/>
      <c r="C121" s="220" t="str">
        <f>TÄYTTÖPOHJA!AS134</f>
        <v>Lisätietoja / muu häiriön kuvaus</v>
      </c>
      <c r="D121" s="221"/>
      <c r="E121" s="221"/>
      <c r="F121" s="221"/>
      <c r="G121" s="221"/>
      <c r="H121" s="221"/>
      <c r="I121" s="221"/>
      <c r="J121" s="222" t="str">
        <f>IF(TÄYTTÖPOHJA!AZ134=0," ",TÄYTTÖPOHJA!AZ134)</f>
        <v xml:space="preserve"> </v>
      </c>
      <c r="K121" s="222"/>
      <c r="L121" s="222"/>
      <c r="M121" s="222"/>
      <c r="N121" s="222"/>
      <c r="O121" s="222"/>
      <c r="P121" s="222"/>
      <c r="Q121" s="222"/>
      <c r="R121" s="222"/>
      <c r="S121" s="222"/>
      <c r="T121" s="222"/>
      <c r="U121" s="222"/>
      <c r="V121" s="222"/>
      <c r="W121" s="222"/>
      <c r="X121" s="222"/>
      <c r="Y121" s="223"/>
      <c r="Z121" s="42"/>
      <c r="AA121" s="7"/>
    </row>
    <row r="122" spans="2:27" ht="15" customHeight="1" thickBot="1" x14ac:dyDescent="0.3">
      <c r="B122" s="2"/>
      <c r="C122" s="16"/>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2"/>
    </row>
    <row r="123" spans="2:27" ht="15" customHeight="1" thickBot="1" x14ac:dyDescent="0.3">
      <c r="B123" s="4"/>
      <c r="C123" s="5"/>
      <c r="D123" s="5"/>
      <c r="E123" s="5"/>
      <c r="F123" s="5"/>
      <c r="G123" s="5"/>
      <c r="H123" s="5"/>
      <c r="I123" s="5"/>
      <c r="J123" s="5"/>
      <c r="K123" s="5"/>
      <c r="L123" s="5"/>
      <c r="M123" s="5"/>
      <c r="N123" s="5"/>
      <c r="O123" s="5"/>
      <c r="P123" s="5"/>
      <c r="Q123" s="5"/>
      <c r="R123" s="5"/>
      <c r="S123" s="5"/>
      <c r="T123" s="5"/>
      <c r="U123" s="5"/>
      <c r="V123" s="5"/>
      <c r="W123" s="5"/>
      <c r="X123" s="5"/>
      <c r="Y123" s="5"/>
      <c r="Z123" s="5"/>
      <c r="AA123" s="6"/>
    </row>
    <row r="124" spans="2:27" ht="15" customHeight="1" thickBot="1" x14ac:dyDescent="0.4">
      <c r="B124" s="1"/>
      <c r="C124" s="9" t="str">
        <f>TÄYTTÖPOHJA!AS137</f>
        <v>5. Keskeiset riippuvuudet</v>
      </c>
      <c r="D124" s="42"/>
      <c r="E124" s="42"/>
      <c r="F124" s="42"/>
      <c r="G124" s="42"/>
      <c r="H124" s="42"/>
      <c r="I124" s="42"/>
      <c r="J124" s="42"/>
      <c r="K124" s="42"/>
      <c r="L124" s="42"/>
      <c r="M124" s="42"/>
      <c r="N124" s="42"/>
      <c r="O124" s="42"/>
      <c r="P124" s="42"/>
      <c r="Q124" s="169" t="str">
        <f>TÄYTTÖPOHJA!AS141</f>
        <v>Arviointikohteen toiminta riippuu seuraavista:</v>
      </c>
      <c r="R124" s="170"/>
      <c r="S124" s="170"/>
      <c r="T124" s="170"/>
      <c r="U124" s="170"/>
      <c r="V124" s="170"/>
      <c r="W124" s="170"/>
      <c r="X124" s="170"/>
      <c r="Y124" s="170"/>
      <c r="Z124" s="171"/>
      <c r="AA124" s="7"/>
    </row>
    <row r="125" spans="2:27" ht="15" customHeight="1" thickBot="1" x14ac:dyDescent="0.3">
      <c r="B125" s="1"/>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7"/>
    </row>
    <row r="126" spans="2:27" ht="15" customHeight="1" x14ac:dyDescent="0.25">
      <c r="B126" s="1"/>
      <c r="C126" s="194" t="str">
        <f>TÄYTTÖPOHJA!AS143</f>
        <v>Riippuvuuden tärkeys:</v>
      </c>
      <c r="D126" s="195"/>
      <c r="E126" s="195"/>
      <c r="F126" s="195"/>
      <c r="G126" s="195"/>
      <c r="H126" s="195"/>
      <c r="I126" s="218" t="str">
        <f>TÄYTTÖPOHJA!AY143</f>
        <v>Palvelu/järjestelmä:</v>
      </c>
      <c r="J126" s="218"/>
      <c r="K126" s="218"/>
      <c r="L126" s="218"/>
      <c r="M126" s="218" t="str">
        <f>TÄYTTÖPOHJA!BC143</f>
        <v>Vastuuorganisaatio:</v>
      </c>
      <c r="N126" s="218"/>
      <c r="O126" s="218"/>
      <c r="P126" s="218"/>
      <c r="Q126" s="218" t="str">
        <f>TÄYTTÖPOHJA!BG143</f>
        <v>Riippuvuus:</v>
      </c>
      <c r="R126" s="218"/>
      <c r="S126" s="218"/>
      <c r="T126" s="218"/>
      <c r="U126" s="218" t="str">
        <f>TÄYTTÖPOHJA!BK143</f>
        <v>Lisätietoja</v>
      </c>
      <c r="V126" s="218"/>
      <c r="W126" s="218"/>
      <c r="X126" s="218"/>
      <c r="Y126" s="218"/>
      <c r="Z126" s="219"/>
      <c r="AA126" s="7"/>
    </row>
    <row r="127" spans="2:27" ht="15" customHeight="1" x14ac:dyDescent="0.25">
      <c r="B127" s="1"/>
      <c r="C127" s="29" t="str">
        <f>IF(TÄYTTÖPOHJA!AS144&lt;&gt;0,TÄYTTÖPOHJA!AS144," ")</f>
        <v xml:space="preserve"> </v>
      </c>
      <c r="D127" s="215" t="str">
        <f>IF(TÄYTTÖPOHJA!AS144=0," ",TÄYTTÖPOHJA!AT144)</f>
        <v xml:space="preserve"> </v>
      </c>
      <c r="E127" s="215"/>
      <c r="F127" s="215"/>
      <c r="G127" s="215"/>
      <c r="H127" s="215"/>
      <c r="I127" s="216" t="str">
        <f>IF(TÄYTTÖPOHJA!AY144=0," ",TÄYTTÖPOHJA!AY144)</f>
        <v xml:space="preserve"> </v>
      </c>
      <c r="J127" s="216"/>
      <c r="K127" s="216"/>
      <c r="L127" s="216"/>
      <c r="M127" s="216" t="str">
        <f>IF(TÄYTTÖPOHJA!BC144=0," ",TÄYTTÖPOHJA!BC144)</f>
        <v xml:space="preserve"> </v>
      </c>
      <c r="N127" s="216"/>
      <c r="O127" s="216"/>
      <c r="P127" s="216"/>
      <c r="Q127" s="216" t="str">
        <f>IF(TÄYTTÖPOHJA!BG144=0," ",TÄYTTÖPOHJA!BG144)</f>
        <v xml:space="preserve"> </v>
      </c>
      <c r="R127" s="216"/>
      <c r="S127" s="216"/>
      <c r="T127" s="216"/>
      <c r="U127" s="216" t="str">
        <f>IF(TÄYTTÖPOHJA!BK144=0," ",TÄYTTÖPOHJA!BK144)</f>
        <v xml:space="preserve"> </v>
      </c>
      <c r="V127" s="216"/>
      <c r="W127" s="216"/>
      <c r="X127" s="216"/>
      <c r="Y127" s="216"/>
      <c r="Z127" s="217"/>
      <c r="AA127" s="7"/>
    </row>
    <row r="128" spans="2:27" ht="15" customHeight="1" x14ac:dyDescent="0.25">
      <c r="B128" s="1"/>
      <c r="C128" s="29" t="str">
        <f>IF(TÄYTTÖPOHJA!AS145&lt;&gt;0,TÄYTTÖPOHJA!AS145," ")</f>
        <v xml:space="preserve"> </v>
      </c>
      <c r="D128" s="215" t="str">
        <f>IF(TÄYTTÖPOHJA!AS145=0," ",TÄYTTÖPOHJA!AT145)</f>
        <v xml:space="preserve"> </v>
      </c>
      <c r="E128" s="215"/>
      <c r="F128" s="215"/>
      <c r="G128" s="215"/>
      <c r="H128" s="215"/>
      <c r="I128" s="216" t="str">
        <f>IF(TÄYTTÖPOHJA!AY145=0," ",TÄYTTÖPOHJA!AY145)</f>
        <v xml:space="preserve"> </v>
      </c>
      <c r="J128" s="216"/>
      <c r="K128" s="216"/>
      <c r="L128" s="216"/>
      <c r="M128" s="216" t="str">
        <f>IF(TÄYTTÖPOHJA!BC145=0," ",TÄYTTÖPOHJA!BC145)</f>
        <v xml:space="preserve"> </v>
      </c>
      <c r="N128" s="216"/>
      <c r="O128" s="216"/>
      <c r="P128" s="216"/>
      <c r="Q128" s="216" t="str">
        <f>IF(TÄYTTÖPOHJA!BG145=0," ",TÄYTTÖPOHJA!BG145)</f>
        <v xml:space="preserve"> </v>
      </c>
      <c r="R128" s="216"/>
      <c r="S128" s="216"/>
      <c r="T128" s="216"/>
      <c r="U128" s="216" t="str">
        <f>IF(TÄYTTÖPOHJA!BK145=0," ",TÄYTTÖPOHJA!BK145)</f>
        <v xml:space="preserve"> </v>
      </c>
      <c r="V128" s="216"/>
      <c r="W128" s="216"/>
      <c r="X128" s="216"/>
      <c r="Y128" s="216"/>
      <c r="Z128" s="217"/>
      <c r="AA128" s="7"/>
    </row>
    <row r="129" spans="2:27" ht="15" customHeight="1" x14ac:dyDescent="0.25">
      <c r="B129" s="1"/>
      <c r="C129" s="29" t="str">
        <f>IF(TÄYTTÖPOHJA!AS146&lt;&gt;0,TÄYTTÖPOHJA!AS146," ")</f>
        <v xml:space="preserve"> </v>
      </c>
      <c r="D129" s="215" t="str">
        <f>IF(TÄYTTÖPOHJA!AS146=0," ",TÄYTTÖPOHJA!AT146)</f>
        <v xml:space="preserve"> </v>
      </c>
      <c r="E129" s="215"/>
      <c r="F129" s="215"/>
      <c r="G129" s="215"/>
      <c r="H129" s="215"/>
      <c r="I129" s="216" t="str">
        <f>IF(TÄYTTÖPOHJA!AY146=0," ",TÄYTTÖPOHJA!AY146)</f>
        <v xml:space="preserve"> </v>
      </c>
      <c r="J129" s="216"/>
      <c r="K129" s="216"/>
      <c r="L129" s="216"/>
      <c r="M129" s="216" t="str">
        <f>IF(TÄYTTÖPOHJA!BC146=0," ",TÄYTTÖPOHJA!BC146)</f>
        <v xml:space="preserve"> </v>
      </c>
      <c r="N129" s="216"/>
      <c r="O129" s="216"/>
      <c r="P129" s="216"/>
      <c r="Q129" s="216" t="str">
        <f>IF(TÄYTTÖPOHJA!BG146=0," ",TÄYTTÖPOHJA!BG146)</f>
        <v xml:space="preserve"> </v>
      </c>
      <c r="R129" s="216"/>
      <c r="S129" s="216"/>
      <c r="T129" s="216"/>
      <c r="U129" s="216" t="str">
        <f>IF(TÄYTTÖPOHJA!BK146=0," ",TÄYTTÖPOHJA!BK146)</f>
        <v xml:space="preserve"> </v>
      </c>
      <c r="V129" s="216"/>
      <c r="W129" s="216"/>
      <c r="X129" s="216"/>
      <c r="Y129" s="216"/>
      <c r="Z129" s="217"/>
      <c r="AA129" s="7"/>
    </row>
    <row r="130" spans="2:27" ht="15" customHeight="1" x14ac:dyDescent="0.25">
      <c r="B130" s="1"/>
      <c r="C130" s="29" t="str">
        <f>IF(TÄYTTÖPOHJA!AS147&lt;&gt;0,TÄYTTÖPOHJA!AS147," ")</f>
        <v xml:space="preserve"> </v>
      </c>
      <c r="D130" s="215" t="str">
        <f>IF(TÄYTTÖPOHJA!AS147=0," ",TÄYTTÖPOHJA!AT147)</f>
        <v xml:space="preserve"> </v>
      </c>
      <c r="E130" s="215"/>
      <c r="F130" s="215"/>
      <c r="G130" s="215"/>
      <c r="H130" s="215"/>
      <c r="I130" s="216" t="str">
        <f>IF(TÄYTTÖPOHJA!AY147=0," ",TÄYTTÖPOHJA!AY147)</f>
        <v xml:space="preserve"> </v>
      </c>
      <c r="J130" s="216"/>
      <c r="K130" s="216"/>
      <c r="L130" s="216"/>
      <c r="M130" s="216" t="str">
        <f>IF(TÄYTTÖPOHJA!BC147=0," ",TÄYTTÖPOHJA!BC147)</f>
        <v xml:space="preserve"> </v>
      </c>
      <c r="N130" s="216"/>
      <c r="O130" s="216"/>
      <c r="P130" s="216"/>
      <c r="Q130" s="216" t="str">
        <f>IF(TÄYTTÖPOHJA!BG147=0," ",TÄYTTÖPOHJA!BG147)</f>
        <v xml:space="preserve"> </v>
      </c>
      <c r="R130" s="216"/>
      <c r="S130" s="216"/>
      <c r="T130" s="216"/>
      <c r="U130" s="216" t="str">
        <f>IF(TÄYTTÖPOHJA!BK147=0," ",TÄYTTÖPOHJA!BK147)</f>
        <v xml:space="preserve"> </v>
      </c>
      <c r="V130" s="216"/>
      <c r="W130" s="216"/>
      <c r="X130" s="216"/>
      <c r="Y130" s="216"/>
      <c r="Z130" s="217"/>
      <c r="AA130" s="7"/>
    </row>
    <row r="131" spans="2:27" ht="15" customHeight="1" x14ac:dyDescent="0.25">
      <c r="B131" s="1"/>
      <c r="C131" s="29" t="str">
        <f>IF(TÄYTTÖPOHJA!AS148&lt;&gt;0,TÄYTTÖPOHJA!AS148," ")</f>
        <v xml:space="preserve"> </v>
      </c>
      <c r="D131" s="215" t="str">
        <f>IF(TÄYTTÖPOHJA!AS148=0," ",TÄYTTÖPOHJA!AT148)</f>
        <v xml:space="preserve"> </v>
      </c>
      <c r="E131" s="215"/>
      <c r="F131" s="215"/>
      <c r="G131" s="215"/>
      <c r="H131" s="215"/>
      <c r="I131" s="216" t="str">
        <f>IF(TÄYTTÖPOHJA!AY148=0," ",TÄYTTÖPOHJA!AY148)</f>
        <v xml:space="preserve"> </v>
      </c>
      <c r="J131" s="216"/>
      <c r="K131" s="216"/>
      <c r="L131" s="216"/>
      <c r="M131" s="216" t="str">
        <f>IF(TÄYTTÖPOHJA!BC148=0," ",TÄYTTÖPOHJA!BC148)</f>
        <v xml:space="preserve"> </v>
      </c>
      <c r="N131" s="216"/>
      <c r="O131" s="216"/>
      <c r="P131" s="216"/>
      <c r="Q131" s="216" t="str">
        <f>IF(TÄYTTÖPOHJA!BG148=0," ",TÄYTTÖPOHJA!BG148)</f>
        <v xml:space="preserve"> </v>
      </c>
      <c r="R131" s="216"/>
      <c r="S131" s="216"/>
      <c r="T131" s="216"/>
      <c r="U131" s="216" t="str">
        <f>IF(TÄYTTÖPOHJA!BK148=0," ",TÄYTTÖPOHJA!BK148)</f>
        <v xml:space="preserve"> </v>
      </c>
      <c r="V131" s="216"/>
      <c r="W131" s="216"/>
      <c r="X131" s="216"/>
      <c r="Y131" s="216"/>
      <c r="Z131" s="217"/>
      <c r="AA131" s="7"/>
    </row>
    <row r="132" spans="2:27" ht="15" customHeight="1" x14ac:dyDescent="0.25">
      <c r="B132" s="1"/>
      <c r="C132" s="29" t="str">
        <f>IF(TÄYTTÖPOHJA!AS149&lt;&gt;0,TÄYTTÖPOHJA!AS149," ")</f>
        <v xml:space="preserve"> </v>
      </c>
      <c r="D132" s="215" t="str">
        <f>IF(TÄYTTÖPOHJA!AS149=0," ",TÄYTTÖPOHJA!AT149)</f>
        <v xml:space="preserve"> </v>
      </c>
      <c r="E132" s="215"/>
      <c r="F132" s="215"/>
      <c r="G132" s="215"/>
      <c r="H132" s="215"/>
      <c r="I132" s="216" t="str">
        <f>IF(TÄYTTÖPOHJA!AY149=0," ",TÄYTTÖPOHJA!AY149)</f>
        <v xml:space="preserve"> </v>
      </c>
      <c r="J132" s="216"/>
      <c r="K132" s="216"/>
      <c r="L132" s="216"/>
      <c r="M132" s="216" t="str">
        <f>IF(TÄYTTÖPOHJA!BC149=0," ",TÄYTTÖPOHJA!BC149)</f>
        <v xml:space="preserve"> </v>
      </c>
      <c r="N132" s="216"/>
      <c r="O132" s="216"/>
      <c r="P132" s="216"/>
      <c r="Q132" s="216" t="str">
        <f>IF(TÄYTTÖPOHJA!BG149=0," ",TÄYTTÖPOHJA!BG149)</f>
        <v xml:space="preserve"> </v>
      </c>
      <c r="R132" s="216"/>
      <c r="S132" s="216"/>
      <c r="T132" s="216"/>
      <c r="U132" s="216" t="str">
        <f>IF(TÄYTTÖPOHJA!BK149=0," ",TÄYTTÖPOHJA!BK149)</f>
        <v xml:space="preserve"> </v>
      </c>
      <c r="V132" s="216"/>
      <c r="W132" s="216"/>
      <c r="X132" s="216"/>
      <c r="Y132" s="216"/>
      <c r="Z132" s="217"/>
      <c r="AA132" s="7"/>
    </row>
    <row r="133" spans="2:27" ht="15" customHeight="1" x14ac:dyDescent="0.25">
      <c r="B133" s="1"/>
      <c r="C133" s="29" t="str">
        <f>IF(TÄYTTÖPOHJA!AS150&lt;&gt;0,TÄYTTÖPOHJA!AS150," ")</f>
        <v xml:space="preserve"> </v>
      </c>
      <c r="D133" s="215" t="str">
        <f>IF(TÄYTTÖPOHJA!AS150=0," ",TÄYTTÖPOHJA!AT150)</f>
        <v xml:space="preserve"> </v>
      </c>
      <c r="E133" s="215"/>
      <c r="F133" s="215"/>
      <c r="G133" s="215"/>
      <c r="H133" s="215"/>
      <c r="I133" s="216" t="str">
        <f>IF(TÄYTTÖPOHJA!AY150=0," ",TÄYTTÖPOHJA!AY150)</f>
        <v xml:space="preserve"> </v>
      </c>
      <c r="J133" s="216"/>
      <c r="K133" s="216"/>
      <c r="L133" s="216"/>
      <c r="M133" s="216" t="str">
        <f>IF(TÄYTTÖPOHJA!BC150=0," ",TÄYTTÖPOHJA!BC150)</f>
        <v xml:space="preserve"> </v>
      </c>
      <c r="N133" s="216"/>
      <c r="O133" s="216"/>
      <c r="P133" s="216"/>
      <c r="Q133" s="216" t="str">
        <f>IF(TÄYTTÖPOHJA!BG150=0," ",TÄYTTÖPOHJA!BG150)</f>
        <v xml:space="preserve"> </v>
      </c>
      <c r="R133" s="216"/>
      <c r="S133" s="216"/>
      <c r="T133" s="216"/>
      <c r="U133" s="216" t="str">
        <f>IF(TÄYTTÖPOHJA!BK150=0," ",TÄYTTÖPOHJA!BK150)</f>
        <v xml:space="preserve"> </v>
      </c>
      <c r="V133" s="216"/>
      <c r="W133" s="216"/>
      <c r="X133" s="216"/>
      <c r="Y133" s="216"/>
      <c r="Z133" s="217"/>
      <c r="AA133" s="7"/>
    </row>
    <row r="134" spans="2:27" ht="15" customHeight="1" x14ac:dyDescent="0.25">
      <c r="B134" s="1"/>
      <c r="C134" s="29" t="str">
        <f>IF(TÄYTTÖPOHJA!AS151&lt;&gt;0,TÄYTTÖPOHJA!AS151," ")</f>
        <v xml:space="preserve"> </v>
      </c>
      <c r="D134" s="215" t="str">
        <f>IF(TÄYTTÖPOHJA!AS151=0," ",TÄYTTÖPOHJA!AT151)</f>
        <v xml:space="preserve"> </v>
      </c>
      <c r="E134" s="215"/>
      <c r="F134" s="215"/>
      <c r="G134" s="215"/>
      <c r="H134" s="215"/>
      <c r="I134" s="216" t="str">
        <f>IF(TÄYTTÖPOHJA!AY151=0," ",TÄYTTÖPOHJA!AY151)</f>
        <v xml:space="preserve"> </v>
      </c>
      <c r="J134" s="216"/>
      <c r="K134" s="216"/>
      <c r="L134" s="216"/>
      <c r="M134" s="216" t="str">
        <f>IF(TÄYTTÖPOHJA!BC151=0," ",TÄYTTÖPOHJA!BC151)</f>
        <v xml:space="preserve"> </v>
      </c>
      <c r="N134" s="216"/>
      <c r="O134" s="216"/>
      <c r="P134" s="216"/>
      <c r="Q134" s="216" t="str">
        <f>IF(TÄYTTÖPOHJA!BG151=0," ",TÄYTTÖPOHJA!BG151)</f>
        <v xml:space="preserve"> </v>
      </c>
      <c r="R134" s="216"/>
      <c r="S134" s="216"/>
      <c r="T134" s="216"/>
      <c r="U134" s="216" t="str">
        <f>IF(TÄYTTÖPOHJA!BK151=0," ",TÄYTTÖPOHJA!BK151)</f>
        <v xml:space="preserve"> </v>
      </c>
      <c r="V134" s="216"/>
      <c r="W134" s="216"/>
      <c r="X134" s="216"/>
      <c r="Y134" s="216"/>
      <c r="Z134" s="217"/>
      <c r="AA134" s="7"/>
    </row>
    <row r="135" spans="2:27" ht="15" customHeight="1" x14ac:dyDescent="0.25">
      <c r="B135" s="1"/>
      <c r="C135" s="29" t="str">
        <f>IF(TÄYTTÖPOHJA!AS152&lt;&gt;0,TÄYTTÖPOHJA!AS152," ")</f>
        <v xml:space="preserve"> </v>
      </c>
      <c r="D135" s="215" t="str">
        <f>IF(TÄYTTÖPOHJA!AS152=0," ",TÄYTTÖPOHJA!AT152)</f>
        <v xml:space="preserve"> </v>
      </c>
      <c r="E135" s="215"/>
      <c r="F135" s="215"/>
      <c r="G135" s="215"/>
      <c r="H135" s="215"/>
      <c r="I135" s="216" t="str">
        <f>IF(TÄYTTÖPOHJA!AY152=0," ",TÄYTTÖPOHJA!AY152)</f>
        <v xml:space="preserve"> </v>
      </c>
      <c r="J135" s="216"/>
      <c r="K135" s="216"/>
      <c r="L135" s="216"/>
      <c r="M135" s="216" t="str">
        <f>IF(TÄYTTÖPOHJA!BC152=0," ",TÄYTTÖPOHJA!BC152)</f>
        <v xml:space="preserve"> </v>
      </c>
      <c r="N135" s="216"/>
      <c r="O135" s="216"/>
      <c r="P135" s="216"/>
      <c r="Q135" s="216" t="str">
        <f>IF(TÄYTTÖPOHJA!BG152=0," ",TÄYTTÖPOHJA!BG152)</f>
        <v xml:space="preserve"> </v>
      </c>
      <c r="R135" s="216"/>
      <c r="S135" s="216"/>
      <c r="T135" s="216"/>
      <c r="U135" s="216" t="str">
        <f>IF(TÄYTTÖPOHJA!BK152=0," ",TÄYTTÖPOHJA!BK152)</f>
        <v xml:space="preserve"> </v>
      </c>
      <c r="V135" s="216"/>
      <c r="W135" s="216"/>
      <c r="X135" s="216"/>
      <c r="Y135" s="216"/>
      <c r="Z135" s="217"/>
      <c r="AA135" s="7"/>
    </row>
    <row r="136" spans="2:27" ht="15" customHeight="1" x14ac:dyDescent="0.25">
      <c r="B136" s="1"/>
      <c r="C136" s="29" t="str">
        <f>IF(TÄYTTÖPOHJA!AS153&lt;&gt;0,TÄYTTÖPOHJA!AS153," ")</f>
        <v xml:space="preserve"> </v>
      </c>
      <c r="D136" s="215" t="str">
        <f>IF(TÄYTTÖPOHJA!AS153=0," ",TÄYTTÖPOHJA!AT153)</f>
        <v xml:space="preserve"> </v>
      </c>
      <c r="E136" s="215"/>
      <c r="F136" s="215"/>
      <c r="G136" s="215"/>
      <c r="H136" s="215"/>
      <c r="I136" s="216" t="str">
        <f>IF(TÄYTTÖPOHJA!AY153=0," ",TÄYTTÖPOHJA!AY153)</f>
        <v xml:space="preserve"> </v>
      </c>
      <c r="J136" s="216"/>
      <c r="K136" s="216"/>
      <c r="L136" s="216"/>
      <c r="M136" s="216" t="str">
        <f>IF(TÄYTTÖPOHJA!BC153=0," ",TÄYTTÖPOHJA!BC153)</f>
        <v xml:space="preserve"> </v>
      </c>
      <c r="N136" s="216"/>
      <c r="O136" s="216"/>
      <c r="P136" s="216"/>
      <c r="Q136" s="216" t="str">
        <f>IF(TÄYTTÖPOHJA!BG153=0," ",TÄYTTÖPOHJA!BG153)</f>
        <v xml:space="preserve"> </v>
      </c>
      <c r="R136" s="216"/>
      <c r="S136" s="216"/>
      <c r="T136" s="216"/>
      <c r="U136" s="216" t="str">
        <f>IF(TÄYTTÖPOHJA!BK153=0," ",TÄYTTÖPOHJA!BK153)</f>
        <v xml:space="preserve"> </v>
      </c>
      <c r="V136" s="216"/>
      <c r="W136" s="216"/>
      <c r="X136" s="216"/>
      <c r="Y136" s="216"/>
      <c r="Z136" s="217"/>
      <c r="AA136" s="7"/>
    </row>
    <row r="137" spans="2:27" ht="15" customHeight="1" thickBot="1" x14ac:dyDescent="0.3">
      <c r="B137" s="1"/>
      <c r="C137" s="203" t="str">
        <f>TÄYTTÖPOHJA!AS154</f>
        <v>Muita riippuvuuksia (tarvittaessa):</v>
      </c>
      <c r="D137" s="204"/>
      <c r="E137" s="204"/>
      <c r="F137" s="204"/>
      <c r="G137" s="204"/>
      <c r="H137" s="204"/>
      <c r="I137" s="205" t="str">
        <f>IF(TÄYTTÖPOHJA!AY154&lt;&gt;0,TÄYTTÖPOHJA!AY154," ")</f>
        <v xml:space="preserve"> </v>
      </c>
      <c r="J137" s="205"/>
      <c r="K137" s="205"/>
      <c r="L137" s="205"/>
      <c r="M137" s="205"/>
      <c r="N137" s="205"/>
      <c r="O137" s="205"/>
      <c r="P137" s="205"/>
      <c r="Q137" s="205"/>
      <c r="R137" s="205"/>
      <c r="S137" s="205"/>
      <c r="T137" s="205"/>
      <c r="U137" s="205"/>
      <c r="V137" s="205"/>
      <c r="W137" s="205"/>
      <c r="X137" s="205"/>
      <c r="Y137" s="205"/>
      <c r="Z137" s="206"/>
      <c r="AA137" s="7"/>
    </row>
    <row r="138" spans="2:27" ht="15" customHeight="1" thickBot="1" x14ac:dyDescent="0.3">
      <c r="B138" s="1"/>
      <c r="C138" s="13"/>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7"/>
    </row>
    <row r="139" spans="2:27" ht="15" customHeight="1" thickBot="1" x14ac:dyDescent="0.3">
      <c r="B139" s="1"/>
      <c r="C139" s="169" t="str">
        <f>TÄYTTÖPOHJA!AS156</f>
        <v>Toiminnot, jotka riippuvat arviointikohteesta:</v>
      </c>
      <c r="D139" s="170"/>
      <c r="E139" s="170"/>
      <c r="F139" s="170"/>
      <c r="G139" s="170"/>
      <c r="H139" s="170"/>
      <c r="I139" s="170"/>
      <c r="J139" s="170"/>
      <c r="K139" s="170"/>
      <c r="L139" s="171"/>
      <c r="M139" s="42"/>
      <c r="N139" s="42"/>
      <c r="O139" s="42"/>
      <c r="P139" s="42"/>
      <c r="Q139" s="42"/>
      <c r="R139" s="42"/>
      <c r="S139" s="42"/>
      <c r="T139" s="42"/>
      <c r="U139" s="42"/>
      <c r="V139" s="42"/>
      <c r="W139" s="42"/>
      <c r="X139" s="42"/>
      <c r="Y139" s="42"/>
      <c r="Z139" s="42"/>
      <c r="AA139" s="7"/>
    </row>
    <row r="140" spans="2:27" ht="15" customHeight="1" thickBot="1" x14ac:dyDescent="0.3">
      <c r="B140" s="1"/>
      <c r="C140" s="13"/>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7"/>
    </row>
    <row r="141" spans="2:27" ht="15" customHeight="1" x14ac:dyDescent="0.25">
      <c r="B141" s="1"/>
      <c r="C141" s="194" t="str">
        <f>TÄYTTÖPOHJA!AS158</f>
        <v>Riippuvuuden tärkeys:</v>
      </c>
      <c r="D141" s="195"/>
      <c r="E141" s="195"/>
      <c r="F141" s="195"/>
      <c r="G141" s="195"/>
      <c r="H141" s="195"/>
      <c r="I141" s="218" t="str">
        <f>TÄYTTÖPOHJA!AY158</f>
        <v>Palvelu/järjestelmä:</v>
      </c>
      <c r="J141" s="218"/>
      <c r="K141" s="218"/>
      <c r="L141" s="218"/>
      <c r="M141" s="218" t="str">
        <f>TÄYTTÖPOHJA!BC158</f>
        <v>Vastuuorganisaatio:</v>
      </c>
      <c r="N141" s="218"/>
      <c r="O141" s="218"/>
      <c r="P141" s="218"/>
      <c r="Q141" s="218" t="str">
        <f>TÄYTTÖPOHJA!BG158</f>
        <v>Riippuvuus:</v>
      </c>
      <c r="R141" s="218"/>
      <c r="S141" s="218"/>
      <c r="T141" s="218"/>
      <c r="U141" s="218" t="str">
        <f>TÄYTTÖPOHJA!BK158</f>
        <v>Lisätietoja</v>
      </c>
      <c r="V141" s="218"/>
      <c r="W141" s="218"/>
      <c r="X141" s="218"/>
      <c r="Y141" s="218"/>
      <c r="Z141" s="219"/>
      <c r="AA141" s="7"/>
    </row>
    <row r="142" spans="2:27" ht="15" customHeight="1" x14ac:dyDescent="0.25">
      <c r="B142" s="1"/>
      <c r="C142" s="29" t="str">
        <f>IF(TÄYTTÖPOHJA!AS159&lt;&gt;0,TÄYTTÖPOHJA!AS159," ")</f>
        <v xml:space="preserve"> </v>
      </c>
      <c r="D142" s="215" t="str">
        <f>IF(TÄYTTÖPOHJA!AS159=0," ",TÄYTTÖPOHJA!AT159)</f>
        <v xml:space="preserve"> </v>
      </c>
      <c r="E142" s="215"/>
      <c r="F142" s="215"/>
      <c r="G142" s="215"/>
      <c r="H142" s="215"/>
      <c r="I142" s="216" t="str">
        <f>IF(TÄYTTÖPOHJA!AY159=0," ",TÄYTTÖPOHJA!AY159)</f>
        <v xml:space="preserve"> </v>
      </c>
      <c r="J142" s="216"/>
      <c r="K142" s="216"/>
      <c r="L142" s="216"/>
      <c r="M142" s="216" t="str">
        <f>IF(TÄYTTÖPOHJA!BC159=0," ",TÄYTTÖPOHJA!BC159)</f>
        <v xml:space="preserve"> </v>
      </c>
      <c r="N142" s="216"/>
      <c r="O142" s="216"/>
      <c r="P142" s="216"/>
      <c r="Q142" s="216" t="str">
        <f>IF(TÄYTTÖPOHJA!BG159=0," ",TÄYTTÖPOHJA!BG159)</f>
        <v xml:space="preserve"> </v>
      </c>
      <c r="R142" s="216"/>
      <c r="S142" s="216"/>
      <c r="T142" s="216"/>
      <c r="U142" s="216" t="str">
        <f>IF(TÄYTTÖPOHJA!BK159=0," ",TÄYTTÖPOHJA!BK159)</f>
        <v xml:space="preserve"> </v>
      </c>
      <c r="V142" s="216"/>
      <c r="W142" s="216"/>
      <c r="X142" s="216"/>
      <c r="Y142" s="216"/>
      <c r="Z142" s="217"/>
      <c r="AA142" s="7"/>
    </row>
    <row r="143" spans="2:27" ht="15" customHeight="1" x14ac:dyDescent="0.25">
      <c r="B143" s="1"/>
      <c r="C143" s="29" t="str">
        <f>IF(TÄYTTÖPOHJA!AS160&lt;&gt;0,TÄYTTÖPOHJA!AS160," ")</f>
        <v xml:space="preserve"> </v>
      </c>
      <c r="D143" s="215" t="str">
        <f>IF(TÄYTTÖPOHJA!AS160=0," ",TÄYTTÖPOHJA!AT160)</f>
        <v xml:space="preserve"> </v>
      </c>
      <c r="E143" s="215"/>
      <c r="F143" s="215"/>
      <c r="G143" s="215"/>
      <c r="H143" s="215"/>
      <c r="I143" s="216" t="str">
        <f>IF(TÄYTTÖPOHJA!AY160=0," ",TÄYTTÖPOHJA!AY160)</f>
        <v xml:space="preserve"> </v>
      </c>
      <c r="J143" s="216"/>
      <c r="K143" s="216"/>
      <c r="L143" s="216"/>
      <c r="M143" s="216" t="str">
        <f>IF(TÄYTTÖPOHJA!BC160=0," ",TÄYTTÖPOHJA!BC160)</f>
        <v xml:space="preserve"> </v>
      </c>
      <c r="N143" s="216"/>
      <c r="O143" s="216"/>
      <c r="P143" s="216"/>
      <c r="Q143" s="216" t="str">
        <f>IF(TÄYTTÖPOHJA!BG160=0," ",TÄYTTÖPOHJA!BG160)</f>
        <v xml:space="preserve"> </v>
      </c>
      <c r="R143" s="216"/>
      <c r="S143" s="216"/>
      <c r="T143" s="216"/>
      <c r="U143" s="216" t="str">
        <f>IF(TÄYTTÖPOHJA!BK160=0," ",TÄYTTÖPOHJA!BK160)</f>
        <v xml:space="preserve"> </v>
      </c>
      <c r="V143" s="216"/>
      <c r="W143" s="216"/>
      <c r="X143" s="216"/>
      <c r="Y143" s="216"/>
      <c r="Z143" s="217"/>
      <c r="AA143" s="7"/>
    </row>
    <row r="144" spans="2:27" ht="15" customHeight="1" x14ac:dyDescent="0.25">
      <c r="B144" s="1"/>
      <c r="C144" s="29" t="str">
        <f>IF(TÄYTTÖPOHJA!AS161&lt;&gt;0,TÄYTTÖPOHJA!AS161," ")</f>
        <v xml:space="preserve"> </v>
      </c>
      <c r="D144" s="215" t="str">
        <f>IF(TÄYTTÖPOHJA!AS161=0," ",TÄYTTÖPOHJA!AT161)</f>
        <v xml:space="preserve"> </v>
      </c>
      <c r="E144" s="215"/>
      <c r="F144" s="215"/>
      <c r="G144" s="215"/>
      <c r="H144" s="215"/>
      <c r="I144" s="216" t="str">
        <f>IF(TÄYTTÖPOHJA!AY161=0," ",TÄYTTÖPOHJA!AY161)</f>
        <v xml:space="preserve"> </v>
      </c>
      <c r="J144" s="216"/>
      <c r="K144" s="216"/>
      <c r="L144" s="216"/>
      <c r="M144" s="216" t="str">
        <f>IF(TÄYTTÖPOHJA!BC161=0," ",TÄYTTÖPOHJA!BC161)</f>
        <v xml:space="preserve"> </v>
      </c>
      <c r="N144" s="216"/>
      <c r="O144" s="216"/>
      <c r="P144" s="216"/>
      <c r="Q144" s="216" t="str">
        <f>IF(TÄYTTÖPOHJA!BG161=0," ",TÄYTTÖPOHJA!BG161)</f>
        <v xml:space="preserve"> </v>
      </c>
      <c r="R144" s="216"/>
      <c r="S144" s="216"/>
      <c r="T144" s="216"/>
      <c r="U144" s="216" t="str">
        <f>IF(TÄYTTÖPOHJA!BK161=0," ",TÄYTTÖPOHJA!BK161)</f>
        <v xml:space="preserve"> </v>
      </c>
      <c r="V144" s="216"/>
      <c r="W144" s="216"/>
      <c r="X144" s="216"/>
      <c r="Y144" s="216"/>
      <c r="Z144" s="217"/>
      <c r="AA144" s="7"/>
    </row>
    <row r="145" spans="2:27" ht="15" customHeight="1" x14ac:dyDescent="0.25">
      <c r="B145" s="1"/>
      <c r="C145" s="29" t="str">
        <f>IF(TÄYTTÖPOHJA!AS162&lt;&gt;0,TÄYTTÖPOHJA!AS162," ")</f>
        <v xml:space="preserve"> </v>
      </c>
      <c r="D145" s="215" t="str">
        <f>IF(TÄYTTÖPOHJA!AS162=0," ",TÄYTTÖPOHJA!AT162)</f>
        <v xml:space="preserve"> </v>
      </c>
      <c r="E145" s="215"/>
      <c r="F145" s="215"/>
      <c r="G145" s="215"/>
      <c r="H145" s="215"/>
      <c r="I145" s="216" t="str">
        <f>IF(TÄYTTÖPOHJA!AY162=0," ",TÄYTTÖPOHJA!AY162)</f>
        <v xml:space="preserve"> </v>
      </c>
      <c r="J145" s="216"/>
      <c r="K145" s="216"/>
      <c r="L145" s="216"/>
      <c r="M145" s="216" t="str">
        <f>IF(TÄYTTÖPOHJA!BC162=0," ",TÄYTTÖPOHJA!BC162)</f>
        <v xml:space="preserve"> </v>
      </c>
      <c r="N145" s="216"/>
      <c r="O145" s="216"/>
      <c r="P145" s="216"/>
      <c r="Q145" s="216" t="str">
        <f>IF(TÄYTTÖPOHJA!BG162=0," ",TÄYTTÖPOHJA!BG162)</f>
        <v xml:space="preserve"> </v>
      </c>
      <c r="R145" s="216"/>
      <c r="S145" s="216"/>
      <c r="T145" s="216"/>
      <c r="U145" s="216" t="str">
        <f>IF(TÄYTTÖPOHJA!BK162=0," ",TÄYTTÖPOHJA!BK162)</f>
        <v xml:space="preserve"> </v>
      </c>
      <c r="V145" s="216"/>
      <c r="W145" s="216"/>
      <c r="X145" s="216"/>
      <c r="Y145" s="216"/>
      <c r="Z145" s="217"/>
      <c r="AA145" s="7"/>
    </row>
    <row r="146" spans="2:27" ht="15" customHeight="1" x14ac:dyDescent="0.25">
      <c r="B146" s="1"/>
      <c r="C146" s="29" t="str">
        <f>IF(TÄYTTÖPOHJA!AS163&lt;&gt;0,TÄYTTÖPOHJA!AS163," ")</f>
        <v xml:space="preserve"> </v>
      </c>
      <c r="D146" s="215" t="str">
        <f>IF(TÄYTTÖPOHJA!AS163=0," ",TÄYTTÖPOHJA!AT163)</f>
        <v xml:space="preserve"> </v>
      </c>
      <c r="E146" s="215"/>
      <c r="F146" s="215"/>
      <c r="G146" s="215"/>
      <c r="H146" s="215"/>
      <c r="I146" s="216" t="str">
        <f>IF(TÄYTTÖPOHJA!AY163=0," ",TÄYTTÖPOHJA!AY163)</f>
        <v xml:space="preserve"> </v>
      </c>
      <c r="J146" s="216"/>
      <c r="K146" s="216"/>
      <c r="L146" s="216"/>
      <c r="M146" s="216" t="str">
        <f>IF(TÄYTTÖPOHJA!BC163=0," ",TÄYTTÖPOHJA!BC163)</f>
        <v xml:space="preserve"> </v>
      </c>
      <c r="N146" s="216"/>
      <c r="O146" s="216"/>
      <c r="P146" s="216"/>
      <c r="Q146" s="216" t="str">
        <f>IF(TÄYTTÖPOHJA!BG163=0," ",TÄYTTÖPOHJA!BG163)</f>
        <v xml:space="preserve"> </v>
      </c>
      <c r="R146" s="216"/>
      <c r="S146" s="216"/>
      <c r="T146" s="216"/>
      <c r="U146" s="216" t="str">
        <f>IF(TÄYTTÖPOHJA!BK163=0," ",TÄYTTÖPOHJA!BK163)</f>
        <v xml:space="preserve"> </v>
      </c>
      <c r="V146" s="216"/>
      <c r="W146" s="216"/>
      <c r="X146" s="216"/>
      <c r="Y146" s="216"/>
      <c r="Z146" s="217"/>
      <c r="AA146" s="7"/>
    </row>
    <row r="147" spans="2:27" ht="15" customHeight="1" thickBot="1" x14ac:dyDescent="0.3">
      <c r="B147" s="1"/>
      <c r="C147" s="203" t="str">
        <f>TÄYTTÖPOHJA!AS164</f>
        <v>Muita riippuvuuksia (tarvittaessa):</v>
      </c>
      <c r="D147" s="204"/>
      <c r="E147" s="204"/>
      <c r="F147" s="204"/>
      <c r="G147" s="204"/>
      <c r="H147" s="204"/>
      <c r="I147" s="205" t="str">
        <f>IF(TÄYTTÖPOHJA!AY164&lt;&gt;0,TÄYTTÖPOHJA!AY164," ")</f>
        <v xml:space="preserve"> </v>
      </c>
      <c r="J147" s="205"/>
      <c r="K147" s="205"/>
      <c r="L147" s="205"/>
      <c r="M147" s="205"/>
      <c r="N147" s="205"/>
      <c r="O147" s="205"/>
      <c r="P147" s="205"/>
      <c r="Q147" s="205"/>
      <c r="R147" s="205"/>
      <c r="S147" s="205"/>
      <c r="T147" s="205"/>
      <c r="U147" s="205"/>
      <c r="V147" s="205"/>
      <c r="W147" s="205"/>
      <c r="X147" s="205"/>
      <c r="Y147" s="205"/>
      <c r="Z147" s="206"/>
      <c r="AA147" s="7"/>
    </row>
    <row r="148" spans="2:27" ht="15" customHeight="1" thickBot="1" x14ac:dyDescent="0.3">
      <c r="B148" s="2"/>
      <c r="C148" s="16"/>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2"/>
    </row>
    <row r="149" spans="2:27" ht="15" customHeight="1" x14ac:dyDescent="0.25">
      <c r="B149" s="4"/>
      <c r="C149" s="18"/>
      <c r="D149" s="5"/>
      <c r="E149" s="5"/>
      <c r="F149" s="5"/>
      <c r="G149" s="5"/>
      <c r="H149" s="5"/>
      <c r="I149" s="5"/>
      <c r="J149" s="5"/>
      <c r="K149" s="5"/>
      <c r="L149" s="5"/>
      <c r="M149" s="5"/>
      <c r="N149" s="5"/>
      <c r="O149" s="5"/>
      <c r="P149" s="5"/>
      <c r="Q149" s="5"/>
      <c r="R149" s="5"/>
      <c r="S149" s="5"/>
      <c r="T149" s="5"/>
      <c r="U149" s="5"/>
      <c r="V149" s="5"/>
      <c r="W149" s="5"/>
      <c r="X149" s="5"/>
      <c r="Y149" s="5"/>
      <c r="Z149" s="5"/>
      <c r="AA149" s="6"/>
    </row>
    <row r="150" spans="2:27" ht="15" customHeight="1" x14ac:dyDescent="0.35">
      <c r="B150" s="1"/>
      <c r="C150" s="9" t="s">
        <v>142</v>
      </c>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7"/>
    </row>
    <row r="151" spans="2:27" ht="15" customHeight="1" thickBot="1" x14ac:dyDescent="0.3">
      <c r="B151" s="1"/>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7"/>
    </row>
    <row r="152" spans="2:27" ht="15" customHeight="1" thickBot="1" x14ac:dyDescent="0.3">
      <c r="B152" s="1"/>
      <c r="C152" s="207" t="str">
        <f>TÄYTTÖPOHJA!AS169</f>
        <v>Yleiset velvoitteet valmiussuunnitteluun ja/tai varautumiseen:</v>
      </c>
      <c r="D152" s="208"/>
      <c r="E152" s="208"/>
      <c r="F152" s="208"/>
      <c r="G152" s="208"/>
      <c r="H152" s="208"/>
      <c r="I152" s="208"/>
      <c r="J152" s="208"/>
      <c r="K152" s="208"/>
      <c r="L152" s="208"/>
      <c r="M152" s="209"/>
      <c r="N152" s="42"/>
      <c r="O152" s="194" t="str">
        <f>TÄYTTÖPOHJA!AS181</f>
        <v>Kohteen merkitys yhteiskunnan elintärkeille tehtäville (katso tarvittaessa tarkemmin yhteiskunnan turvallisuusstrategiasta):</v>
      </c>
      <c r="P152" s="195"/>
      <c r="Q152" s="195"/>
      <c r="R152" s="195"/>
      <c r="S152" s="195"/>
      <c r="T152" s="195"/>
      <c r="U152" s="195"/>
      <c r="V152" s="195"/>
      <c r="W152" s="195"/>
      <c r="X152" s="195"/>
      <c r="Y152" s="196"/>
      <c r="Z152" s="8"/>
      <c r="AA152" s="7"/>
    </row>
    <row r="153" spans="2:27" ht="15" customHeight="1" x14ac:dyDescent="0.25">
      <c r="B153" s="1"/>
      <c r="C153" s="210" t="str">
        <f>TÄYTTÖPOHJA!AS170</f>
        <v>Valmiuslaki (1552/2011) velvoittaa varautumaan (tämän kohteen osalta):</v>
      </c>
      <c r="D153" s="210"/>
      <c r="E153" s="210"/>
      <c r="F153" s="210"/>
      <c r="G153" s="210"/>
      <c r="H153" s="210"/>
      <c r="I153" s="210"/>
      <c r="J153" s="210"/>
      <c r="K153" s="72">
        <f>TÄYTTÖPOHJA!BA170</f>
        <v>0</v>
      </c>
      <c r="L153" s="212" t="str">
        <f>TÄYTTÖPOHJA!BB170</f>
        <v>Ei arvioitu</v>
      </c>
      <c r="M153" s="212"/>
      <c r="N153" s="42"/>
      <c r="O153" s="197"/>
      <c r="P153" s="164"/>
      <c r="Q153" s="164"/>
      <c r="R153" s="164"/>
      <c r="S153" s="164"/>
      <c r="T153" s="164"/>
      <c r="U153" s="164"/>
      <c r="V153" s="164"/>
      <c r="W153" s="164"/>
      <c r="X153" s="164"/>
      <c r="Y153" s="198"/>
      <c r="Z153" s="8"/>
      <c r="AA153" s="7"/>
    </row>
    <row r="154" spans="2:27" ht="15" customHeight="1" x14ac:dyDescent="0.25">
      <c r="B154" s="1"/>
      <c r="C154" s="211"/>
      <c r="D154" s="211"/>
      <c r="E154" s="211"/>
      <c r="F154" s="211"/>
      <c r="G154" s="211"/>
      <c r="H154" s="211"/>
      <c r="I154" s="211"/>
      <c r="J154" s="211"/>
      <c r="K154" s="42"/>
      <c r="L154" s="42"/>
      <c r="M154" s="42"/>
      <c r="N154" s="76"/>
      <c r="O154" s="178" t="str">
        <f>TÄYTTÖPOHJA!AS183</f>
        <v>Valtion johtaminen</v>
      </c>
      <c r="P154" s="162"/>
      <c r="Q154" s="162"/>
      <c r="R154" s="162"/>
      <c r="S154" s="162"/>
      <c r="T154" s="162"/>
      <c r="U154" s="162"/>
      <c r="V154" s="26">
        <f>TÄYTTÖPOHJA!AZ183</f>
        <v>0</v>
      </c>
      <c r="W154" s="160" t="str">
        <f>TÄYTTÖPOHJA!BA183</f>
        <v>Ei arvioitu</v>
      </c>
      <c r="X154" s="160"/>
      <c r="Y154" s="179"/>
      <c r="Z154" s="8"/>
      <c r="AA154" s="7"/>
    </row>
    <row r="155" spans="2:27" ht="15" customHeight="1" x14ac:dyDescent="0.25">
      <c r="B155" s="1"/>
      <c r="C155" s="211" t="str">
        <f>TÄYTTÖPOHJA!AS172</f>
        <v>Varautumisvelvollisuus tulee jostakin muusta säädöksestä tai viranomaisohjeesta:</v>
      </c>
      <c r="D155" s="211"/>
      <c r="E155" s="211"/>
      <c r="F155" s="211"/>
      <c r="G155" s="211"/>
      <c r="H155" s="211"/>
      <c r="I155" s="211"/>
      <c r="J155" s="211"/>
      <c r="K155" s="26">
        <f>TÄYTTÖPOHJA!BA172</f>
        <v>0</v>
      </c>
      <c r="L155" s="160" t="str">
        <f>TÄYTTÖPOHJA!BB172</f>
        <v>Ei arvioitu</v>
      </c>
      <c r="M155" s="160"/>
      <c r="N155" s="76"/>
      <c r="O155" s="178" t="str">
        <f>TÄYTTÖPOHJA!AS184</f>
        <v>Kansainvälinen toiminta</v>
      </c>
      <c r="P155" s="162"/>
      <c r="Q155" s="162"/>
      <c r="R155" s="162"/>
      <c r="S155" s="162"/>
      <c r="T155" s="162"/>
      <c r="U155" s="162"/>
      <c r="V155" s="26">
        <f>TÄYTTÖPOHJA!AZ184</f>
        <v>0</v>
      </c>
      <c r="W155" s="160" t="str">
        <f>TÄYTTÖPOHJA!BA184</f>
        <v>Ei arvioitu</v>
      </c>
      <c r="X155" s="160"/>
      <c r="Y155" s="179"/>
      <c r="Z155" s="8"/>
      <c r="AA155" s="7"/>
    </row>
    <row r="156" spans="2:27" ht="15" customHeight="1" x14ac:dyDescent="0.25">
      <c r="B156" s="1"/>
      <c r="C156" s="211"/>
      <c r="D156" s="211"/>
      <c r="E156" s="211"/>
      <c r="F156" s="211"/>
      <c r="G156" s="211"/>
      <c r="H156" s="211"/>
      <c r="I156" s="211"/>
      <c r="J156" s="211"/>
      <c r="K156" s="42"/>
      <c r="L156" s="42"/>
      <c r="M156" s="42"/>
      <c r="N156" s="76"/>
      <c r="O156" s="178" t="str">
        <f>TÄYTTÖPOHJA!AS185</f>
        <v>Suomen puolustuskyky</v>
      </c>
      <c r="P156" s="162"/>
      <c r="Q156" s="162"/>
      <c r="R156" s="162"/>
      <c r="S156" s="162"/>
      <c r="T156" s="162"/>
      <c r="U156" s="162"/>
      <c r="V156" s="26">
        <f>TÄYTTÖPOHJA!AZ185</f>
        <v>0</v>
      </c>
      <c r="W156" s="160" t="str">
        <f>TÄYTTÖPOHJA!BA185</f>
        <v>Ei arvioitu</v>
      </c>
      <c r="X156" s="160"/>
      <c r="Y156" s="179"/>
      <c r="Z156" s="8"/>
      <c r="AA156" s="7"/>
    </row>
    <row r="157" spans="2:27" ht="15" customHeight="1" x14ac:dyDescent="0.25">
      <c r="B157" s="1"/>
      <c r="C157" s="211" t="str">
        <f>TÄYTTÖPOHJA!AS174</f>
        <v>Kohde liittyy yhteiskunnan turvallisuusstrategiassa (YTS 2010) kuvattuihin tehtäviin:</v>
      </c>
      <c r="D157" s="211"/>
      <c r="E157" s="211"/>
      <c r="F157" s="211"/>
      <c r="G157" s="211"/>
      <c r="H157" s="211"/>
      <c r="I157" s="211"/>
      <c r="J157" s="211"/>
      <c r="K157" s="26">
        <f>TÄYTTÖPOHJA!BA174</f>
        <v>0</v>
      </c>
      <c r="L157" s="160" t="str">
        <f>TÄYTTÖPOHJA!BB174</f>
        <v>Ei arvioitu</v>
      </c>
      <c r="M157" s="160"/>
      <c r="N157" s="76"/>
      <c r="O157" s="178" t="str">
        <f>TÄYTTÖPOHJA!AS186</f>
        <v>Sisäinen turvallisuus</v>
      </c>
      <c r="P157" s="162"/>
      <c r="Q157" s="162"/>
      <c r="R157" s="162"/>
      <c r="S157" s="162"/>
      <c r="T157" s="162"/>
      <c r="U157" s="162"/>
      <c r="V157" s="26">
        <f>TÄYTTÖPOHJA!AZ186</f>
        <v>0</v>
      </c>
      <c r="W157" s="160" t="str">
        <f>TÄYTTÖPOHJA!BA186</f>
        <v>Ei arvioitu</v>
      </c>
      <c r="X157" s="160"/>
      <c r="Y157" s="179"/>
      <c r="Z157" s="8"/>
      <c r="AA157" s="7"/>
    </row>
    <row r="158" spans="2:27" ht="15" customHeight="1" x14ac:dyDescent="0.25">
      <c r="B158" s="1"/>
      <c r="C158" s="211"/>
      <c r="D158" s="211"/>
      <c r="E158" s="211"/>
      <c r="F158" s="211"/>
      <c r="G158" s="211"/>
      <c r="H158" s="211"/>
      <c r="I158" s="211"/>
      <c r="J158" s="211"/>
      <c r="K158" s="42"/>
      <c r="L158" s="42"/>
      <c r="M158" s="42"/>
      <c r="N158" s="76"/>
      <c r="O158" s="178" t="str">
        <f>TÄYTTÖPOHJA!AS187</f>
        <v>Talouden ja infrastruktuurin toimivuus</v>
      </c>
      <c r="P158" s="162"/>
      <c r="Q158" s="162"/>
      <c r="R158" s="162"/>
      <c r="S158" s="162"/>
      <c r="T158" s="162"/>
      <c r="U158" s="162"/>
      <c r="V158" s="26">
        <f>TÄYTTÖPOHJA!AZ187</f>
        <v>0</v>
      </c>
      <c r="W158" s="160" t="str">
        <f>TÄYTTÖPOHJA!BA187</f>
        <v>Ei arvioitu</v>
      </c>
      <c r="X158" s="160"/>
      <c r="Y158" s="179"/>
      <c r="Z158" s="8"/>
      <c r="AA158" s="7"/>
    </row>
    <row r="159" spans="2:27" ht="15" customHeight="1" x14ac:dyDescent="0.25">
      <c r="B159" s="1"/>
      <c r="C159" s="211" t="str">
        <f>TÄYTTÖPOHJA!AS176</f>
        <v>Kohteeseen liittyviä tehtäviä täytyy suorittaa myös häiriö-/poikkeusoloissa:</v>
      </c>
      <c r="D159" s="211"/>
      <c r="E159" s="211"/>
      <c r="F159" s="211"/>
      <c r="G159" s="211"/>
      <c r="H159" s="211"/>
      <c r="I159" s="211"/>
      <c r="J159" s="211"/>
      <c r="K159" s="26">
        <f>TÄYTTÖPOHJA!BA176</f>
        <v>0</v>
      </c>
      <c r="L159" s="160" t="str">
        <f>TÄYTTÖPOHJA!BB176</f>
        <v>Ei arvioitu</v>
      </c>
      <c r="M159" s="160"/>
      <c r="N159" s="76"/>
      <c r="O159" s="178" t="str">
        <f>TÄYTTÖPOHJA!AS188</f>
        <v>Väestön toimeentuloturva ja toimintakyky</v>
      </c>
      <c r="P159" s="162"/>
      <c r="Q159" s="162"/>
      <c r="R159" s="162"/>
      <c r="S159" s="162"/>
      <c r="T159" s="162"/>
      <c r="U159" s="162"/>
      <c r="V159" s="26">
        <f>TÄYTTÖPOHJA!AZ188</f>
        <v>0</v>
      </c>
      <c r="W159" s="160" t="str">
        <f>TÄYTTÖPOHJA!BA188</f>
        <v>Ei arvioitu</v>
      </c>
      <c r="X159" s="160"/>
      <c r="Y159" s="179"/>
      <c r="Z159" s="8"/>
      <c r="AA159" s="7"/>
    </row>
    <row r="160" spans="2:27" ht="15" customHeight="1" thickBot="1" x14ac:dyDescent="0.3">
      <c r="B160" s="1"/>
      <c r="C160" s="211"/>
      <c r="D160" s="211"/>
      <c r="E160" s="211"/>
      <c r="F160" s="211"/>
      <c r="G160" s="211"/>
      <c r="H160" s="211"/>
      <c r="I160" s="211"/>
      <c r="J160" s="211"/>
      <c r="K160" s="42"/>
      <c r="L160" s="42"/>
      <c r="M160" s="42"/>
      <c r="N160" s="76"/>
      <c r="O160" s="180" t="str">
        <f>TÄYTTÖPOHJA!AS189</f>
        <v>Henkinen kriisinkestävyys</v>
      </c>
      <c r="P160" s="181"/>
      <c r="Q160" s="181"/>
      <c r="R160" s="181"/>
      <c r="S160" s="181"/>
      <c r="T160" s="181"/>
      <c r="U160" s="181"/>
      <c r="V160" s="28">
        <f>TÄYTTÖPOHJA!AZ189</f>
        <v>0</v>
      </c>
      <c r="W160" s="182" t="str">
        <f>TÄYTTÖPOHJA!BA189</f>
        <v>Ei arvioitu</v>
      </c>
      <c r="X160" s="182"/>
      <c r="Y160" s="183"/>
      <c r="Z160" s="8"/>
      <c r="AA160" s="7"/>
    </row>
    <row r="161" spans="2:27" ht="15" customHeight="1" thickBot="1" x14ac:dyDescent="0.3">
      <c r="B161" s="1"/>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7"/>
    </row>
    <row r="162" spans="2:27" ht="15" customHeight="1" thickBot="1" x14ac:dyDescent="0.3">
      <c r="B162" s="1"/>
      <c r="C162" s="191" t="s">
        <v>251</v>
      </c>
      <c r="D162" s="192"/>
      <c r="E162" s="192"/>
      <c r="F162" s="192"/>
      <c r="G162" s="192"/>
      <c r="H162" s="192"/>
      <c r="I162" s="192"/>
      <c r="J162" s="192"/>
      <c r="K162" s="192"/>
      <c r="L162" s="192"/>
      <c r="M162" s="193"/>
      <c r="N162" s="42"/>
      <c r="O162" s="26">
        <f>TÄYTTÖPOHJA!BE196</f>
        <v>0</v>
      </c>
      <c r="P162" s="167" t="str">
        <f>TÄYTTÖPOHJA!BF196</f>
        <v>Julkisen talouden rahoituksen saatavuuden häiriintyminen</v>
      </c>
      <c r="Q162" s="168"/>
      <c r="R162" s="168"/>
      <c r="S162" s="168"/>
      <c r="T162" s="168"/>
      <c r="U162" s="168"/>
      <c r="V162" s="168"/>
      <c r="W162" s="168"/>
      <c r="X162" s="168"/>
      <c r="Y162" s="168"/>
      <c r="Z162" s="42"/>
      <c r="AA162" s="7"/>
    </row>
    <row r="163" spans="2:27" ht="15" customHeight="1" x14ac:dyDescent="0.25">
      <c r="B163" s="1"/>
      <c r="C163" s="26">
        <f>TÄYTTÖPOHJA!AS197</f>
        <v>0</v>
      </c>
      <c r="D163" s="167" t="str">
        <f>TÄYTTÖPOHJA!AT197</f>
        <v>Voimahuollon vakavat häiriöt</v>
      </c>
      <c r="E163" s="168"/>
      <c r="F163" s="168"/>
      <c r="G163" s="168"/>
      <c r="H163" s="168"/>
      <c r="I163" s="168"/>
      <c r="J163" s="168"/>
      <c r="K163" s="168"/>
      <c r="L163" s="168"/>
      <c r="M163" s="168"/>
      <c r="N163" s="42"/>
      <c r="O163" s="26">
        <f>TÄYTTÖPOHJA!BE197</f>
        <v>0</v>
      </c>
      <c r="P163" s="167" t="str">
        <f>TÄYTTÖPOHJA!BF197</f>
        <v>Väestön terveyden ja hyvinvoinnin vakavat häiriöt</v>
      </c>
      <c r="Q163" s="168"/>
      <c r="R163" s="168"/>
      <c r="S163" s="168"/>
      <c r="T163" s="168"/>
      <c r="U163" s="168"/>
      <c r="V163" s="168"/>
      <c r="W163" s="168"/>
      <c r="X163" s="168"/>
      <c r="Y163" s="168"/>
      <c r="Z163" s="42"/>
      <c r="AA163" s="7"/>
    </row>
    <row r="164" spans="2:27" ht="15" customHeight="1" x14ac:dyDescent="0.25">
      <c r="B164" s="1"/>
      <c r="C164" s="26">
        <f>TÄYTTÖPOHJA!AS198</f>
        <v>0</v>
      </c>
      <c r="D164" s="167" t="str">
        <f>TÄYTTÖPOHJA!AT198</f>
        <v>Tietoliikenteen ja tietojärjestelmien vakavat häiriöt - kyberuhkat</v>
      </c>
      <c r="E164" s="168"/>
      <c r="F164" s="168"/>
      <c r="G164" s="168"/>
      <c r="H164" s="168"/>
      <c r="I164" s="168"/>
      <c r="J164" s="168"/>
      <c r="K164" s="168"/>
      <c r="L164" s="168"/>
      <c r="M164" s="168"/>
      <c r="N164" s="42"/>
      <c r="O164" s="26">
        <f>TÄYTTÖPOHJA!BE198</f>
        <v>0</v>
      </c>
      <c r="P164" s="167" t="str">
        <f>TÄYTTÖPOHJA!BF198</f>
        <v>Suuronnettomuudet, luonnon ääri-ilmiöt ja ympäristöuhkat</v>
      </c>
      <c r="Q164" s="168"/>
      <c r="R164" s="168"/>
      <c r="S164" s="168"/>
      <c r="T164" s="168"/>
      <c r="U164" s="168"/>
      <c r="V164" s="168"/>
      <c r="W164" s="168"/>
      <c r="X164" s="168"/>
      <c r="Y164" s="168"/>
      <c r="Z164" s="42"/>
      <c r="AA164" s="7"/>
    </row>
    <row r="165" spans="2:27" ht="15" customHeight="1" x14ac:dyDescent="0.25">
      <c r="B165" s="1"/>
      <c r="C165" s="26">
        <f>TÄYTTÖPOHJA!AS199</f>
        <v>0</v>
      </c>
      <c r="D165" s="167" t="str">
        <f>TÄYTTÖPOHJA!AT199</f>
        <v>Kuljetuslogistiikan vakavat häiriöt</v>
      </c>
      <c r="E165" s="168"/>
      <c r="F165" s="168"/>
      <c r="G165" s="168"/>
      <c r="H165" s="168"/>
      <c r="I165" s="168"/>
      <c r="J165" s="168"/>
      <c r="K165" s="168"/>
      <c r="L165" s="168"/>
      <c r="M165" s="168"/>
      <c r="N165" s="42"/>
      <c r="O165" s="26">
        <f>TÄYTTÖPOHJA!BE199</f>
        <v>0</v>
      </c>
      <c r="P165" s="167" t="str">
        <f>TÄYTTÖPOHJA!BF199</f>
        <v>Terrorismi ja muu yhteiskuntajärjestystä vaarantava rikollisuus</v>
      </c>
      <c r="Q165" s="168"/>
      <c r="R165" s="168"/>
      <c r="S165" s="168"/>
      <c r="T165" s="168"/>
      <c r="U165" s="168"/>
      <c r="V165" s="168"/>
      <c r="W165" s="168"/>
      <c r="X165" s="168"/>
      <c r="Y165" s="168"/>
      <c r="Z165" s="42"/>
      <c r="AA165" s="7"/>
    </row>
    <row r="166" spans="2:27" ht="15" customHeight="1" x14ac:dyDescent="0.25">
      <c r="B166" s="1"/>
      <c r="C166" s="26">
        <f>TÄYTTÖPOHJA!AS200</f>
        <v>0</v>
      </c>
      <c r="D166" s="167" t="str">
        <f>TÄYTTÖPOHJA!AT200</f>
        <v>Yhdyskuntatekniikan vakavat häiriöt</v>
      </c>
      <c r="E166" s="168"/>
      <c r="F166" s="168"/>
      <c r="G166" s="168"/>
      <c r="H166" s="168"/>
      <c r="I166" s="168"/>
      <c r="J166" s="168"/>
      <c r="K166" s="168"/>
      <c r="L166" s="168"/>
      <c r="M166" s="168"/>
      <c r="N166" s="42"/>
      <c r="O166" s="26">
        <f>TÄYTTÖPOHJA!BE200</f>
        <v>0</v>
      </c>
      <c r="P166" s="167" t="str">
        <f>TÄYTTÖPOHJA!BF200</f>
        <v>Rajaturvallisuuden vakavat häiriöt</v>
      </c>
      <c r="Q166" s="168"/>
      <c r="R166" s="168"/>
      <c r="S166" s="168"/>
      <c r="T166" s="168"/>
      <c r="U166" s="168"/>
      <c r="V166" s="168"/>
      <c r="W166" s="168"/>
      <c r="X166" s="168"/>
      <c r="Y166" s="168"/>
      <c r="Z166" s="42"/>
      <c r="AA166" s="7"/>
    </row>
    <row r="167" spans="2:27" ht="15" customHeight="1" x14ac:dyDescent="0.25">
      <c r="B167" s="1"/>
      <c r="C167" s="26">
        <f>TÄYTTÖPOHJA!AS201</f>
        <v>0</v>
      </c>
      <c r="D167" s="167" t="str">
        <f>TÄYTTÖPOHJA!AT201</f>
        <v>Elintarvikehuollon vakavat häiriöt</v>
      </c>
      <c r="E167" s="168"/>
      <c r="F167" s="168"/>
      <c r="G167" s="168"/>
      <c r="H167" s="168"/>
      <c r="I167" s="168"/>
      <c r="J167" s="168"/>
      <c r="K167" s="168"/>
      <c r="L167" s="168"/>
      <c r="M167" s="168"/>
      <c r="N167" s="42"/>
      <c r="O167" s="26">
        <f>TÄYTTÖPOHJA!BE201</f>
        <v>0</v>
      </c>
      <c r="P167" s="167" t="str">
        <f>TÄYTTÖPOHJA!BF201</f>
        <v>Poliittinen, taloudellinen ja sotilaallinen painostus</v>
      </c>
      <c r="Q167" s="168"/>
      <c r="R167" s="168"/>
      <c r="S167" s="168"/>
      <c r="T167" s="168"/>
      <c r="U167" s="168"/>
      <c r="V167" s="168"/>
      <c r="W167" s="168"/>
      <c r="X167" s="168"/>
      <c r="Y167" s="168"/>
      <c r="Z167" s="42"/>
      <c r="AA167" s="7"/>
    </row>
    <row r="168" spans="2:27" ht="15" customHeight="1" x14ac:dyDescent="0.25">
      <c r="B168" s="1"/>
      <c r="C168" s="26">
        <f>TÄYTTÖPOHJA!AS202</f>
        <v>0</v>
      </c>
      <c r="D168" s="167" t="str">
        <f>TÄYTTÖPOHJA!AT202</f>
        <v>Rahoitus- ja maksujärjestelmän vakavat häiriöt</v>
      </c>
      <c r="E168" s="168"/>
      <c r="F168" s="168"/>
      <c r="G168" s="168"/>
      <c r="H168" s="168"/>
      <c r="I168" s="168"/>
      <c r="J168" s="168"/>
      <c r="K168" s="168"/>
      <c r="L168" s="168"/>
      <c r="M168" s="168"/>
      <c r="N168" s="42"/>
      <c r="O168" s="26">
        <f>TÄYTTÖPOHJA!BE202</f>
        <v>0</v>
      </c>
      <c r="P168" s="167" t="str">
        <f>TÄYTTÖPOHJA!BF202</f>
        <v>Sotilaallisen voiman käyttö</v>
      </c>
      <c r="Q168" s="168"/>
      <c r="R168" s="168"/>
      <c r="S168" s="168"/>
      <c r="T168" s="168"/>
      <c r="U168" s="168"/>
      <c r="V168" s="168"/>
      <c r="W168" s="168"/>
      <c r="X168" s="168"/>
      <c r="Y168" s="168"/>
      <c r="Z168" s="42"/>
      <c r="AA168" s="7"/>
    </row>
    <row r="169" spans="2:27" ht="15" customHeight="1" thickBot="1" x14ac:dyDescent="0.3">
      <c r="B169" s="2"/>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2"/>
    </row>
    <row r="170" spans="2:27" ht="15" customHeight="1" thickBot="1" x14ac:dyDescent="0.3">
      <c r="B170" s="4"/>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6"/>
    </row>
    <row r="171" spans="2:27" ht="15" customHeight="1" thickBot="1" x14ac:dyDescent="0.3">
      <c r="B171" s="1"/>
      <c r="C171" s="169" t="str">
        <f>TÄYTTÖPOHJA!AS207</f>
        <v>Yhteiskunnan turvallisuusstrategian (YTS 2010) uhka- ja riskimallit: vaikutusten yksityiskohtaisempi arviointi kohteelle:</v>
      </c>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1"/>
      <c r="Z171" s="42"/>
      <c r="AA171" s="7"/>
    </row>
    <row r="172" spans="2:27" ht="15" customHeight="1" x14ac:dyDescent="0.25">
      <c r="B172" s="1"/>
      <c r="C172" s="42"/>
      <c r="D172" s="42"/>
      <c r="E172" s="42"/>
      <c r="F172" s="42"/>
      <c r="G172" s="42"/>
      <c r="H172" s="42"/>
      <c r="I172" s="42"/>
      <c r="J172" s="165" t="str">
        <f>TÄYTTÖPOHJA!AZ209</f>
        <v>Kesto, jolla pienin vaikutus</v>
      </c>
      <c r="K172" s="165"/>
      <c r="L172" s="165"/>
      <c r="M172" s="165"/>
      <c r="N172" s="165"/>
      <c r="O172" s="165"/>
      <c r="P172" s="165" t="str">
        <f>TÄYTTÖPOHJA!BF209</f>
        <v>Kesto, jolla suurin vaikutus</v>
      </c>
      <c r="Q172" s="165"/>
      <c r="R172" s="165"/>
      <c r="S172" s="165"/>
      <c r="T172" s="165"/>
      <c r="U172" s="165"/>
      <c r="V172" s="42"/>
      <c r="W172" s="42"/>
      <c r="X172" s="42"/>
      <c r="Y172" s="42"/>
      <c r="Z172" s="42"/>
      <c r="AA172" s="7"/>
    </row>
    <row r="173" spans="2:27" ht="15" customHeight="1" x14ac:dyDescent="0.3">
      <c r="B173" s="1"/>
      <c r="C173" s="42"/>
      <c r="D173" s="42"/>
      <c r="E173" s="42"/>
      <c r="F173" s="42"/>
      <c r="G173" s="42"/>
      <c r="H173" s="42"/>
      <c r="I173" s="42"/>
      <c r="J173" s="166" t="str">
        <f>TÄYTTÖPOHJA!AZ210</f>
        <v>Kesto</v>
      </c>
      <c r="K173" s="166"/>
      <c r="L173" s="166" t="str">
        <f>TÄYTTÖPOHJA!BB210</f>
        <v>Vaikutus</v>
      </c>
      <c r="M173" s="166"/>
      <c r="N173" s="166"/>
      <c r="O173" s="166"/>
      <c r="P173" s="166" t="str">
        <f>TÄYTTÖPOHJA!BF210</f>
        <v>Kesto</v>
      </c>
      <c r="Q173" s="166"/>
      <c r="R173" s="166" t="str">
        <f>TÄYTTÖPOHJA!BH210</f>
        <v>Vaikutus</v>
      </c>
      <c r="S173" s="166"/>
      <c r="T173" s="166"/>
      <c r="U173" s="166"/>
      <c r="V173" s="166" t="str">
        <f>TÄYTTÖPOHJA!BL210</f>
        <v>Lisätietoja</v>
      </c>
      <c r="W173" s="166"/>
      <c r="X173" s="166"/>
      <c r="Y173" s="166"/>
      <c r="Z173" s="166"/>
      <c r="AA173" s="7"/>
    </row>
    <row r="174" spans="2:27" ht="15" customHeight="1" x14ac:dyDescent="0.3">
      <c r="B174" s="1"/>
      <c r="C174" s="26">
        <f>TÄYTTÖPOHJA!AS211</f>
        <v>0</v>
      </c>
      <c r="D174" s="162" t="str">
        <f>TÄYTTÖPOHJA!AT211</f>
        <v>Voimahuollon vakavat häiriöt</v>
      </c>
      <c r="E174" s="162"/>
      <c r="F174" s="162"/>
      <c r="G174" s="162"/>
      <c r="H174" s="158" t="str">
        <f>TÄYTTÖPOHJA!H186</f>
        <v>Palveluaika</v>
      </c>
      <c r="I174" s="159"/>
      <c r="J174" s="74" t="str">
        <f>IF(TÄYTTÖPOHJA!AS211=0," ",TÄYTTÖPOHJA!AZ211)</f>
        <v xml:space="preserve"> </v>
      </c>
      <c r="K174" s="3" t="str">
        <f>TÄYTTÖPOHJA!BA211</f>
        <v>h</v>
      </c>
      <c r="L174" s="26" t="str">
        <f>IF(TÄYTTÖPOHJA!AS211=0," ",TÄYTTÖPOHJA!BB211)</f>
        <v xml:space="preserve"> </v>
      </c>
      <c r="M174" s="160" t="str">
        <f>IF(TÄYTTÖPOHJA!BB211=0,"Ei arvioitu",TÄYTTÖPOHJA!BC211)</f>
        <v>Ei arvioitu</v>
      </c>
      <c r="N174" s="160"/>
      <c r="O174" s="160"/>
      <c r="P174" s="74" t="str">
        <f>IF(TÄYTTÖPOHJA!AS211=0," ",TÄYTTÖPOHJA!BF211)</f>
        <v xml:space="preserve"> </v>
      </c>
      <c r="Q174" s="3" t="str">
        <f>TÄYTTÖPOHJA!BG211</f>
        <v>h</v>
      </c>
      <c r="R174" s="26" t="str">
        <f>IF(TÄYTTÖPOHJA!AS211=0," ",TÄYTTÖPOHJA!BH211)</f>
        <v xml:space="preserve"> </v>
      </c>
      <c r="S174" s="160" t="str">
        <f>IF(TÄYTTÖPOHJA!BH211=0,"Ei arvioitu",TÄYTTÖPOHJA!BI211)</f>
        <v>Ei arvioitu</v>
      </c>
      <c r="T174" s="160"/>
      <c r="U174" s="160"/>
      <c r="V174" s="163" t="str">
        <f>IF(TÄYTTÖPOHJA!BL211&lt;&gt;0,TÄYTTÖPOHJA!BL211," ")</f>
        <v xml:space="preserve"> </v>
      </c>
      <c r="W174" s="163"/>
      <c r="X174" s="163"/>
      <c r="Y174" s="163"/>
      <c r="Z174" s="163"/>
      <c r="AA174" s="7"/>
    </row>
    <row r="175" spans="2:27" ht="15" customHeight="1" x14ac:dyDescent="0.3">
      <c r="B175" s="1"/>
      <c r="C175" s="42"/>
      <c r="D175" s="162"/>
      <c r="E175" s="162"/>
      <c r="F175" s="162"/>
      <c r="G175" s="162"/>
      <c r="H175" s="158" t="str">
        <f>TÄYTTÖPOHJA!H187</f>
        <v>Virka-aika</v>
      </c>
      <c r="I175" s="159"/>
      <c r="J175" s="74" t="str">
        <f>IF(TÄYTTÖPOHJA!AS212=0," ",TÄYTTÖPOHJA!AZ212)</f>
        <v xml:space="preserve"> </v>
      </c>
      <c r="K175" s="3" t="str">
        <f>TÄYTTÖPOHJA!BA212</f>
        <v>h</v>
      </c>
      <c r="L175" s="26" t="str">
        <f>IF(TÄYTTÖPOHJA!AS212=0," ",TÄYTTÖPOHJA!BB212)</f>
        <v xml:space="preserve"> </v>
      </c>
      <c r="M175" s="160" t="str">
        <f>IF(TÄYTTÖPOHJA!BB212=0,"Ei arvioitu",TÄYTTÖPOHJA!BC212)</f>
        <v>Ei arvioitu</v>
      </c>
      <c r="N175" s="160"/>
      <c r="O175" s="160"/>
      <c r="P175" s="74" t="str">
        <f>IF(TÄYTTÖPOHJA!AS212=0," ",TÄYTTÖPOHJA!BF212)</f>
        <v xml:space="preserve"> </v>
      </c>
      <c r="Q175" s="3" t="str">
        <f>TÄYTTÖPOHJA!BG212</f>
        <v>h</v>
      </c>
      <c r="R175" s="26" t="str">
        <f>IF(TÄYTTÖPOHJA!AS212=0," ",TÄYTTÖPOHJA!BH212)</f>
        <v xml:space="preserve"> </v>
      </c>
      <c r="S175" s="160" t="str">
        <f>IF(TÄYTTÖPOHJA!BH212=0,"Ei arvioitu",TÄYTTÖPOHJA!BI212)</f>
        <v>Ei arvioitu</v>
      </c>
      <c r="T175" s="160"/>
      <c r="U175" s="160"/>
      <c r="V175" s="163" t="str">
        <f>IF(TÄYTTÖPOHJA!BL212&lt;&gt;0,TÄYTTÖPOHJA!BL212," ")</f>
        <v xml:space="preserve"> </v>
      </c>
      <c r="W175" s="163"/>
      <c r="X175" s="163"/>
      <c r="Y175" s="163"/>
      <c r="Z175" s="163"/>
      <c r="AA175" s="7"/>
    </row>
    <row r="176" spans="2:27" ht="15" customHeight="1" x14ac:dyDescent="0.3">
      <c r="B176" s="1"/>
      <c r="C176" s="42"/>
      <c r="D176" s="162"/>
      <c r="E176" s="162"/>
      <c r="F176" s="162"/>
      <c r="G176" s="162"/>
      <c r="H176" s="158" t="str">
        <f>TÄYTTÖPOHJA!H188</f>
        <v>Muu aika</v>
      </c>
      <c r="I176" s="159"/>
      <c r="J176" s="74" t="str">
        <f>IF(TÄYTTÖPOHJA!AS213=0," ",TÄYTTÖPOHJA!AZ213)</f>
        <v xml:space="preserve"> </v>
      </c>
      <c r="K176" s="3" t="str">
        <f>TÄYTTÖPOHJA!BA213</f>
        <v>h</v>
      </c>
      <c r="L176" s="26" t="str">
        <f>IF(TÄYTTÖPOHJA!AS213=0," ",TÄYTTÖPOHJA!BB213)</f>
        <v xml:space="preserve"> </v>
      </c>
      <c r="M176" s="160" t="str">
        <f>IF(TÄYTTÖPOHJA!BB213=0,"Ei arvioitu",TÄYTTÖPOHJA!BC213)</f>
        <v>Ei arvioitu</v>
      </c>
      <c r="N176" s="160"/>
      <c r="O176" s="160"/>
      <c r="P176" s="74" t="str">
        <f>IF(TÄYTTÖPOHJA!AS213=0," ",TÄYTTÖPOHJA!BF213)</f>
        <v xml:space="preserve"> </v>
      </c>
      <c r="Q176" s="3" t="str">
        <f>TÄYTTÖPOHJA!BG213</f>
        <v>h</v>
      </c>
      <c r="R176" s="26" t="str">
        <f>IF(TÄYTTÖPOHJA!AS213=0," ",TÄYTTÖPOHJA!BH213)</f>
        <v xml:space="preserve"> </v>
      </c>
      <c r="S176" s="160" t="str">
        <f>IF(TÄYTTÖPOHJA!BH213=0,"Ei arvioitu",TÄYTTÖPOHJA!BI213)</f>
        <v>Ei arvioitu</v>
      </c>
      <c r="T176" s="160"/>
      <c r="U176" s="160"/>
      <c r="V176" s="163" t="str">
        <f>IF(TÄYTTÖPOHJA!BL213&lt;&gt;0,TÄYTTÖPOHJA!BL213," ")</f>
        <v xml:space="preserve"> </v>
      </c>
      <c r="W176" s="163"/>
      <c r="X176" s="163"/>
      <c r="Y176" s="163"/>
      <c r="Z176" s="163"/>
      <c r="AA176" s="7"/>
    </row>
    <row r="177" spans="2:27" ht="15" customHeight="1" x14ac:dyDescent="0.3">
      <c r="B177" s="1"/>
      <c r="C177" s="26">
        <f>TÄYTTÖPOHJA!AS214</f>
        <v>0</v>
      </c>
      <c r="D177" s="162" t="str">
        <f>TÄYTTÖPOHJA!AT214</f>
        <v>Tietoliikenteen ja tietojärjestelmien vakavat häiriöt - kyberuhkat</v>
      </c>
      <c r="E177" s="162"/>
      <c r="F177" s="162"/>
      <c r="G177" s="162"/>
      <c r="H177" s="158" t="str">
        <f>TÄYTTÖPOHJA!H189</f>
        <v>Palveluaika</v>
      </c>
      <c r="I177" s="159"/>
      <c r="J177" s="74" t="str">
        <f>IF(TÄYTTÖPOHJA!AS214=0," ",TÄYTTÖPOHJA!AZ214)</f>
        <v xml:space="preserve"> </v>
      </c>
      <c r="K177" s="3" t="str">
        <f>TÄYTTÖPOHJA!BA214</f>
        <v>h</v>
      </c>
      <c r="L177" s="26" t="str">
        <f>IF(TÄYTTÖPOHJA!AS214=0," ",TÄYTTÖPOHJA!BB214)</f>
        <v xml:space="preserve"> </v>
      </c>
      <c r="M177" s="160" t="str">
        <f>IF(TÄYTTÖPOHJA!BB214=0,"Ei arvioitu",TÄYTTÖPOHJA!BC214)</f>
        <v>Ei arvioitu</v>
      </c>
      <c r="N177" s="160"/>
      <c r="O177" s="160"/>
      <c r="P177" s="74" t="str">
        <f>IF(TÄYTTÖPOHJA!AS214=0," ",TÄYTTÖPOHJA!BF214)</f>
        <v xml:space="preserve"> </v>
      </c>
      <c r="Q177" s="3" t="str">
        <f>TÄYTTÖPOHJA!BG214</f>
        <v>h</v>
      </c>
      <c r="R177" s="26" t="str">
        <f>IF(TÄYTTÖPOHJA!AS214=0," ",TÄYTTÖPOHJA!BH214)</f>
        <v xml:space="preserve"> </v>
      </c>
      <c r="S177" s="160" t="str">
        <f>IF(TÄYTTÖPOHJA!BH214=0,"Ei arvioitu",TÄYTTÖPOHJA!BI214)</f>
        <v>Ei arvioitu</v>
      </c>
      <c r="T177" s="160"/>
      <c r="U177" s="160"/>
      <c r="V177" s="163" t="str">
        <f>IF(TÄYTTÖPOHJA!BL214&lt;&gt;0,TÄYTTÖPOHJA!BL214," ")</f>
        <v xml:space="preserve"> </v>
      </c>
      <c r="W177" s="163"/>
      <c r="X177" s="163"/>
      <c r="Y177" s="163"/>
      <c r="Z177" s="163"/>
      <c r="AA177" s="7"/>
    </row>
    <row r="178" spans="2:27" ht="15" customHeight="1" x14ac:dyDescent="0.3">
      <c r="B178" s="1"/>
      <c r="C178" s="42"/>
      <c r="D178" s="162"/>
      <c r="E178" s="162"/>
      <c r="F178" s="162"/>
      <c r="G178" s="162"/>
      <c r="H178" s="158" t="str">
        <f>TÄYTTÖPOHJA!H190</f>
        <v>Virka-aika</v>
      </c>
      <c r="I178" s="159"/>
      <c r="J178" s="74" t="str">
        <f>IF(TÄYTTÖPOHJA!AS215=0," ",TÄYTTÖPOHJA!AZ215)</f>
        <v xml:space="preserve"> </v>
      </c>
      <c r="K178" s="3" t="str">
        <f>TÄYTTÖPOHJA!BA215</f>
        <v>h</v>
      </c>
      <c r="L178" s="26" t="str">
        <f>IF(TÄYTTÖPOHJA!AS215=0," ",TÄYTTÖPOHJA!BB215)</f>
        <v xml:space="preserve"> </v>
      </c>
      <c r="M178" s="160" t="str">
        <f>IF(TÄYTTÖPOHJA!BB215=0,"Ei arvioitu",TÄYTTÖPOHJA!BC215)</f>
        <v>Ei arvioitu</v>
      </c>
      <c r="N178" s="160"/>
      <c r="O178" s="160"/>
      <c r="P178" s="74" t="str">
        <f>IF(TÄYTTÖPOHJA!AS215=0," ",TÄYTTÖPOHJA!BF215)</f>
        <v xml:space="preserve"> </v>
      </c>
      <c r="Q178" s="3" t="str">
        <f>TÄYTTÖPOHJA!BG215</f>
        <v>h</v>
      </c>
      <c r="R178" s="26" t="str">
        <f>IF(TÄYTTÖPOHJA!AS215=0," ",TÄYTTÖPOHJA!BH215)</f>
        <v xml:space="preserve"> </v>
      </c>
      <c r="S178" s="160" t="str">
        <f>IF(TÄYTTÖPOHJA!BH215=0,"Ei arvioitu",TÄYTTÖPOHJA!BI215)</f>
        <v>Ei arvioitu</v>
      </c>
      <c r="T178" s="160"/>
      <c r="U178" s="160"/>
      <c r="V178" s="163" t="str">
        <f>IF(TÄYTTÖPOHJA!BL215&lt;&gt;0,TÄYTTÖPOHJA!BL215," ")</f>
        <v xml:space="preserve"> </v>
      </c>
      <c r="W178" s="163"/>
      <c r="X178" s="163"/>
      <c r="Y178" s="163"/>
      <c r="Z178" s="163"/>
      <c r="AA178" s="7"/>
    </row>
    <row r="179" spans="2:27" ht="15" customHeight="1" x14ac:dyDescent="0.3">
      <c r="B179" s="1"/>
      <c r="C179" s="42"/>
      <c r="D179" s="162"/>
      <c r="E179" s="162"/>
      <c r="F179" s="162"/>
      <c r="G179" s="162"/>
      <c r="H179" s="158" t="str">
        <f>TÄYTTÖPOHJA!H191</f>
        <v>Muu aika</v>
      </c>
      <c r="I179" s="159"/>
      <c r="J179" s="74" t="str">
        <f>IF(TÄYTTÖPOHJA!AS216=0," ",TÄYTTÖPOHJA!AZ216)</f>
        <v xml:space="preserve"> </v>
      </c>
      <c r="K179" s="3" t="str">
        <f>TÄYTTÖPOHJA!BA216</f>
        <v>h</v>
      </c>
      <c r="L179" s="26" t="str">
        <f>IF(TÄYTTÖPOHJA!AS216=0," ",TÄYTTÖPOHJA!BB216)</f>
        <v xml:space="preserve"> </v>
      </c>
      <c r="M179" s="160" t="str">
        <f>IF(TÄYTTÖPOHJA!BB216=0,"Ei arvioitu",TÄYTTÖPOHJA!BC216)</f>
        <v>Ei arvioitu</v>
      </c>
      <c r="N179" s="160"/>
      <c r="O179" s="160"/>
      <c r="P179" s="74" t="str">
        <f>IF(TÄYTTÖPOHJA!AS216=0," ",TÄYTTÖPOHJA!BF216)</f>
        <v xml:space="preserve"> </v>
      </c>
      <c r="Q179" s="3" t="str">
        <f>TÄYTTÖPOHJA!BG216</f>
        <v>h</v>
      </c>
      <c r="R179" s="26" t="str">
        <f>IF(TÄYTTÖPOHJA!AS216=0," ",TÄYTTÖPOHJA!BH216)</f>
        <v xml:space="preserve"> </v>
      </c>
      <c r="S179" s="160" t="str">
        <f>IF(TÄYTTÖPOHJA!BH216=0,"Ei arvioitu",TÄYTTÖPOHJA!BI216)</f>
        <v>Ei arvioitu</v>
      </c>
      <c r="T179" s="160"/>
      <c r="U179" s="160"/>
      <c r="V179" s="163" t="str">
        <f>IF(TÄYTTÖPOHJA!BL216&lt;&gt;0,TÄYTTÖPOHJA!BL216," ")</f>
        <v xml:space="preserve"> </v>
      </c>
      <c r="W179" s="163"/>
      <c r="X179" s="163"/>
      <c r="Y179" s="163"/>
      <c r="Z179" s="163"/>
      <c r="AA179" s="7"/>
    </row>
    <row r="180" spans="2:27" ht="15" customHeight="1" x14ac:dyDescent="0.3">
      <c r="B180" s="1"/>
      <c r="C180" s="26">
        <f>TÄYTTÖPOHJA!AS217</f>
        <v>0</v>
      </c>
      <c r="D180" s="162" t="str">
        <f>TÄYTTÖPOHJA!AT217</f>
        <v>Kuljetuslogistiikan vakavat häiriöt</v>
      </c>
      <c r="E180" s="162"/>
      <c r="F180" s="162"/>
      <c r="G180" s="162"/>
      <c r="H180" s="158" t="str">
        <f>TÄYTTÖPOHJA!H192</f>
        <v>Palveluaika</v>
      </c>
      <c r="I180" s="159"/>
      <c r="J180" s="74" t="str">
        <f>IF(TÄYTTÖPOHJA!AS217=0," ",TÄYTTÖPOHJA!AZ217)</f>
        <v xml:space="preserve"> </v>
      </c>
      <c r="K180" s="3" t="str">
        <f>TÄYTTÖPOHJA!BA217</f>
        <v>h</v>
      </c>
      <c r="L180" s="26" t="str">
        <f>IF(TÄYTTÖPOHJA!AS217=0," ",TÄYTTÖPOHJA!BB217)</f>
        <v xml:space="preserve"> </v>
      </c>
      <c r="M180" s="160" t="str">
        <f>IF(TÄYTTÖPOHJA!BB217=0,"Ei arvioitu",TÄYTTÖPOHJA!BC217)</f>
        <v>Ei arvioitu</v>
      </c>
      <c r="N180" s="160"/>
      <c r="O180" s="160"/>
      <c r="P180" s="74" t="str">
        <f>IF(TÄYTTÖPOHJA!AS217=0," ",TÄYTTÖPOHJA!BF217)</f>
        <v xml:space="preserve"> </v>
      </c>
      <c r="Q180" s="3" t="str">
        <f>TÄYTTÖPOHJA!BG217</f>
        <v>h</v>
      </c>
      <c r="R180" s="26" t="str">
        <f>IF(TÄYTTÖPOHJA!AS217=0," ",TÄYTTÖPOHJA!BH217)</f>
        <v xml:space="preserve"> </v>
      </c>
      <c r="S180" s="160" t="str">
        <f>IF(TÄYTTÖPOHJA!BH217=0,"Ei arvioitu",TÄYTTÖPOHJA!BI217)</f>
        <v>Ei arvioitu</v>
      </c>
      <c r="T180" s="160"/>
      <c r="U180" s="160"/>
      <c r="V180" s="163" t="str">
        <f>IF(TÄYTTÖPOHJA!BL217&lt;&gt;0,TÄYTTÖPOHJA!BL217," ")</f>
        <v xml:space="preserve"> </v>
      </c>
      <c r="W180" s="163"/>
      <c r="X180" s="163"/>
      <c r="Y180" s="163"/>
      <c r="Z180" s="163"/>
      <c r="AA180" s="7"/>
    </row>
    <row r="181" spans="2:27" ht="15" customHeight="1" x14ac:dyDescent="0.3">
      <c r="B181" s="1"/>
      <c r="C181" s="42"/>
      <c r="D181" s="162"/>
      <c r="E181" s="162"/>
      <c r="F181" s="162"/>
      <c r="G181" s="162"/>
      <c r="H181" s="158" t="str">
        <f>TÄYTTÖPOHJA!H193</f>
        <v>Virka-aika</v>
      </c>
      <c r="I181" s="159"/>
      <c r="J181" s="74" t="str">
        <f>IF(TÄYTTÖPOHJA!AS218=0," ",TÄYTTÖPOHJA!AZ218)</f>
        <v xml:space="preserve"> </v>
      </c>
      <c r="K181" s="3" t="str">
        <f>TÄYTTÖPOHJA!BA218</f>
        <v>h</v>
      </c>
      <c r="L181" s="26" t="str">
        <f>IF(TÄYTTÖPOHJA!AS218=0," ",TÄYTTÖPOHJA!BB218)</f>
        <v xml:space="preserve"> </v>
      </c>
      <c r="M181" s="160" t="str">
        <f>IF(TÄYTTÖPOHJA!BB218=0,"Ei arvioitu",TÄYTTÖPOHJA!BC218)</f>
        <v>Ei arvioitu</v>
      </c>
      <c r="N181" s="160"/>
      <c r="O181" s="160"/>
      <c r="P181" s="74" t="str">
        <f>IF(TÄYTTÖPOHJA!AS218=0," ",TÄYTTÖPOHJA!BF218)</f>
        <v xml:space="preserve"> </v>
      </c>
      <c r="Q181" s="3" t="str">
        <f>TÄYTTÖPOHJA!BG218</f>
        <v>h</v>
      </c>
      <c r="R181" s="26" t="str">
        <f>IF(TÄYTTÖPOHJA!AS218=0," ",TÄYTTÖPOHJA!BH218)</f>
        <v xml:space="preserve"> </v>
      </c>
      <c r="S181" s="160" t="str">
        <f>IF(TÄYTTÖPOHJA!BH218=0,"Ei arvioitu",TÄYTTÖPOHJA!BI218)</f>
        <v>Ei arvioitu</v>
      </c>
      <c r="T181" s="160"/>
      <c r="U181" s="160"/>
      <c r="V181" s="163" t="str">
        <f>IF(TÄYTTÖPOHJA!BL218&lt;&gt;0,TÄYTTÖPOHJA!BL218," ")</f>
        <v xml:space="preserve"> </v>
      </c>
      <c r="W181" s="163"/>
      <c r="X181" s="163"/>
      <c r="Y181" s="163"/>
      <c r="Z181" s="163"/>
      <c r="AA181" s="7"/>
    </row>
    <row r="182" spans="2:27" ht="15" customHeight="1" x14ac:dyDescent="0.3">
      <c r="B182" s="1"/>
      <c r="C182" s="42"/>
      <c r="D182" s="162"/>
      <c r="E182" s="162"/>
      <c r="F182" s="162"/>
      <c r="G182" s="162"/>
      <c r="H182" s="158" t="str">
        <f>TÄYTTÖPOHJA!H194</f>
        <v>Muu aika</v>
      </c>
      <c r="I182" s="159"/>
      <c r="J182" s="74" t="str">
        <f>IF(TÄYTTÖPOHJA!AS219=0," ",TÄYTTÖPOHJA!AZ219)</f>
        <v xml:space="preserve"> </v>
      </c>
      <c r="K182" s="3" t="str">
        <f>TÄYTTÖPOHJA!BA219</f>
        <v>h</v>
      </c>
      <c r="L182" s="26" t="str">
        <f>IF(TÄYTTÖPOHJA!AS219=0," ",TÄYTTÖPOHJA!BB219)</f>
        <v xml:space="preserve"> </v>
      </c>
      <c r="M182" s="160" t="str">
        <f>IF(TÄYTTÖPOHJA!BB219=0,"Ei arvioitu",TÄYTTÖPOHJA!BC219)</f>
        <v>Ei arvioitu</v>
      </c>
      <c r="N182" s="160"/>
      <c r="O182" s="160"/>
      <c r="P182" s="74" t="str">
        <f>IF(TÄYTTÖPOHJA!AS219=0," ",TÄYTTÖPOHJA!BF219)</f>
        <v xml:space="preserve"> </v>
      </c>
      <c r="Q182" s="3" t="str">
        <f>TÄYTTÖPOHJA!BG219</f>
        <v>h</v>
      </c>
      <c r="R182" s="26" t="str">
        <f>IF(TÄYTTÖPOHJA!AS219=0," ",TÄYTTÖPOHJA!BH219)</f>
        <v xml:space="preserve"> </v>
      </c>
      <c r="S182" s="160" t="str">
        <f>IF(TÄYTTÖPOHJA!BH219=0,"Ei arvioitu",TÄYTTÖPOHJA!BI219)</f>
        <v>Ei arvioitu</v>
      </c>
      <c r="T182" s="160"/>
      <c r="U182" s="160"/>
      <c r="V182" s="163" t="str">
        <f>IF(TÄYTTÖPOHJA!BL219&lt;&gt;0,TÄYTTÖPOHJA!BL219," ")</f>
        <v xml:space="preserve"> </v>
      </c>
      <c r="W182" s="163"/>
      <c r="X182" s="163"/>
      <c r="Y182" s="163"/>
      <c r="Z182" s="163"/>
      <c r="AA182" s="7"/>
    </row>
    <row r="183" spans="2:27" ht="15" customHeight="1" x14ac:dyDescent="0.3">
      <c r="B183" s="1"/>
      <c r="C183" s="26">
        <f>TÄYTTÖPOHJA!AS220</f>
        <v>0</v>
      </c>
      <c r="D183" s="162" t="str">
        <f>TÄYTTÖPOHJA!AT220</f>
        <v>Yhdyskuntatekniikan vakavat häiriöt</v>
      </c>
      <c r="E183" s="162"/>
      <c r="F183" s="162"/>
      <c r="G183" s="162"/>
      <c r="H183" s="158" t="str">
        <f>TÄYTTÖPOHJA!H195</f>
        <v>Palveluaika</v>
      </c>
      <c r="I183" s="159"/>
      <c r="J183" s="74" t="str">
        <f>IF(TÄYTTÖPOHJA!AS220=0," ",TÄYTTÖPOHJA!AZ220)</f>
        <v xml:space="preserve"> </v>
      </c>
      <c r="K183" s="3" t="str">
        <f>TÄYTTÖPOHJA!BA220</f>
        <v>h</v>
      </c>
      <c r="L183" s="26" t="str">
        <f>IF(TÄYTTÖPOHJA!AS220=0," ",TÄYTTÖPOHJA!BB220)</f>
        <v xml:space="preserve"> </v>
      </c>
      <c r="M183" s="160" t="str">
        <f>IF(TÄYTTÖPOHJA!BB220=0,"Ei arvioitu",TÄYTTÖPOHJA!BC220)</f>
        <v>Ei arvioitu</v>
      </c>
      <c r="N183" s="160"/>
      <c r="O183" s="160"/>
      <c r="P183" s="74" t="str">
        <f>IF(TÄYTTÖPOHJA!AS220=0," ",TÄYTTÖPOHJA!BF220)</f>
        <v xml:space="preserve"> </v>
      </c>
      <c r="Q183" s="3" t="str">
        <f>TÄYTTÖPOHJA!BG220</f>
        <v>h</v>
      </c>
      <c r="R183" s="26" t="str">
        <f>IF(TÄYTTÖPOHJA!AS220=0," ",TÄYTTÖPOHJA!BH220)</f>
        <v xml:space="preserve"> </v>
      </c>
      <c r="S183" s="160" t="str">
        <f>IF(TÄYTTÖPOHJA!BH220=0,"Ei arvioitu",TÄYTTÖPOHJA!BI220)</f>
        <v>Ei arvioitu</v>
      </c>
      <c r="T183" s="160"/>
      <c r="U183" s="160"/>
      <c r="V183" s="163" t="str">
        <f>IF(TÄYTTÖPOHJA!BL220&lt;&gt;0,TÄYTTÖPOHJA!BL220," ")</f>
        <v xml:space="preserve"> </v>
      </c>
      <c r="W183" s="163"/>
      <c r="X183" s="163"/>
      <c r="Y183" s="163"/>
      <c r="Z183" s="163"/>
      <c r="AA183" s="7"/>
    </row>
    <row r="184" spans="2:27" ht="15" customHeight="1" x14ac:dyDescent="0.3">
      <c r="B184" s="1"/>
      <c r="C184" s="42"/>
      <c r="D184" s="162"/>
      <c r="E184" s="162"/>
      <c r="F184" s="162"/>
      <c r="G184" s="162"/>
      <c r="H184" s="158" t="str">
        <f>TÄYTTÖPOHJA!H196</f>
        <v>Virka-aika</v>
      </c>
      <c r="I184" s="159"/>
      <c r="J184" s="74" t="str">
        <f>IF(TÄYTTÖPOHJA!AS221=0," ",TÄYTTÖPOHJA!AZ221)</f>
        <v xml:space="preserve"> </v>
      </c>
      <c r="K184" s="3" t="str">
        <f>TÄYTTÖPOHJA!BA221</f>
        <v>h</v>
      </c>
      <c r="L184" s="26" t="str">
        <f>IF(TÄYTTÖPOHJA!AS221=0," ",TÄYTTÖPOHJA!BB221)</f>
        <v xml:space="preserve"> </v>
      </c>
      <c r="M184" s="160" t="str">
        <f>IF(TÄYTTÖPOHJA!BB221=0,"Ei arvioitu",TÄYTTÖPOHJA!BC221)</f>
        <v>Ei arvioitu</v>
      </c>
      <c r="N184" s="160"/>
      <c r="O184" s="160"/>
      <c r="P184" s="74" t="str">
        <f>IF(TÄYTTÖPOHJA!AS221=0," ",TÄYTTÖPOHJA!BF221)</f>
        <v xml:space="preserve"> </v>
      </c>
      <c r="Q184" s="3" t="str">
        <f>TÄYTTÖPOHJA!BG221</f>
        <v>h</v>
      </c>
      <c r="R184" s="26" t="str">
        <f>IF(TÄYTTÖPOHJA!AS221=0," ",TÄYTTÖPOHJA!BH221)</f>
        <v xml:space="preserve"> </v>
      </c>
      <c r="S184" s="160" t="str">
        <f>IF(TÄYTTÖPOHJA!BH221=0,"Ei arvioitu",TÄYTTÖPOHJA!BI221)</f>
        <v>Ei arvioitu</v>
      </c>
      <c r="T184" s="160"/>
      <c r="U184" s="160"/>
      <c r="V184" s="163" t="str">
        <f>IF(TÄYTTÖPOHJA!BL221&lt;&gt;0,TÄYTTÖPOHJA!BL221," ")</f>
        <v xml:space="preserve"> </v>
      </c>
      <c r="W184" s="163"/>
      <c r="X184" s="163"/>
      <c r="Y184" s="163"/>
      <c r="Z184" s="163"/>
      <c r="AA184" s="7"/>
    </row>
    <row r="185" spans="2:27" ht="15" customHeight="1" x14ac:dyDescent="0.3">
      <c r="B185" s="1"/>
      <c r="C185" s="42"/>
      <c r="D185" s="162"/>
      <c r="E185" s="162"/>
      <c r="F185" s="162"/>
      <c r="G185" s="162"/>
      <c r="H185" s="158" t="str">
        <f>TÄYTTÖPOHJA!H197</f>
        <v>Muu aika</v>
      </c>
      <c r="I185" s="159"/>
      <c r="J185" s="74" t="str">
        <f>IF(TÄYTTÖPOHJA!AS222=0," ",TÄYTTÖPOHJA!AZ222)</f>
        <v xml:space="preserve"> </v>
      </c>
      <c r="K185" s="3" t="str">
        <f>TÄYTTÖPOHJA!BA222</f>
        <v>h</v>
      </c>
      <c r="L185" s="26" t="str">
        <f>IF(TÄYTTÖPOHJA!AS222=0," ",TÄYTTÖPOHJA!BB222)</f>
        <v xml:space="preserve"> </v>
      </c>
      <c r="M185" s="160" t="str">
        <f>IF(TÄYTTÖPOHJA!BB222=0,"Ei arvioitu",TÄYTTÖPOHJA!BC222)</f>
        <v>Ei arvioitu</v>
      </c>
      <c r="N185" s="160"/>
      <c r="O185" s="160"/>
      <c r="P185" s="74" t="str">
        <f>IF(TÄYTTÖPOHJA!AS222=0," ",TÄYTTÖPOHJA!BF222)</f>
        <v xml:space="preserve"> </v>
      </c>
      <c r="Q185" s="3" t="str">
        <f>TÄYTTÖPOHJA!BG222</f>
        <v>h</v>
      </c>
      <c r="R185" s="26" t="str">
        <f>IF(TÄYTTÖPOHJA!AS222=0," ",TÄYTTÖPOHJA!BH222)</f>
        <v xml:space="preserve"> </v>
      </c>
      <c r="S185" s="160" t="str">
        <f>IF(TÄYTTÖPOHJA!BH222=0,"Ei arvioitu",TÄYTTÖPOHJA!BI222)</f>
        <v>Ei arvioitu</v>
      </c>
      <c r="T185" s="160"/>
      <c r="U185" s="160"/>
      <c r="V185" s="163" t="str">
        <f>IF(TÄYTTÖPOHJA!BL222&lt;&gt;0,TÄYTTÖPOHJA!BL222," ")</f>
        <v xml:space="preserve"> </v>
      </c>
      <c r="W185" s="163"/>
      <c r="X185" s="163"/>
      <c r="Y185" s="163"/>
      <c r="Z185" s="163"/>
      <c r="AA185" s="7"/>
    </row>
    <row r="186" spans="2:27" ht="15" customHeight="1" x14ac:dyDescent="0.3">
      <c r="B186" s="1"/>
      <c r="C186" s="26">
        <f>TÄYTTÖPOHJA!AS223</f>
        <v>0</v>
      </c>
      <c r="D186" s="162" t="str">
        <f>TÄYTTÖPOHJA!AT223</f>
        <v>Elintarvikehuollon vakavat häiriöt</v>
      </c>
      <c r="E186" s="162"/>
      <c r="F186" s="162"/>
      <c r="G186" s="162"/>
      <c r="H186" s="158" t="str">
        <f>TÄYTTÖPOHJA!H198</f>
        <v>Palveluaika</v>
      </c>
      <c r="I186" s="159"/>
      <c r="J186" s="74" t="str">
        <f>IF(TÄYTTÖPOHJA!AS223=0," ",TÄYTTÖPOHJA!AZ223)</f>
        <v xml:space="preserve"> </v>
      </c>
      <c r="K186" s="3" t="str">
        <f>TÄYTTÖPOHJA!BA223</f>
        <v>h</v>
      </c>
      <c r="L186" s="26" t="str">
        <f>IF(TÄYTTÖPOHJA!AS223=0," ",TÄYTTÖPOHJA!BB223)</f>
        <v xml:space="preserve"> </v>
      </c>
      <c r="M186" s="160" t="str">
        <f>IF(TÄYTTÖPOHJA!BB223=0,"Ei arvioitu",TÄYTTÖPOHJA!BC223)</f>
        <v>Ei arvioitu</v>
      </c>
      <c r="N186" s="160"/>
      <c r="O186" s="160"/>
      <c r="P186" s="74" t="str">
        <f>IF(TÄYTTÖPOHJA!AS223=0," ",TÄYTTÖPOHJA!BF223)</f>
        <v xml:space="preserve"> </v>
      </c>
      <c r="Q186" s="3" t="str">
        <f>TÄYTTÖPOHJA!BG223</f>
        <v>h</v>
      </c>
      <c r="R186" s="26" t="str">
        <f>IF(TÄYTTÖPOHJA!AS223=0," ",TÄYTTÖPOHJA!BH223)</f>
        <v xml:space="preserve"> </v>
      </c>
      <c r="S186" s="160" t="str">
        <f>IF(TÄYTTÖPOHJA!BH223=0,"Ei arvioitu",TÄYTTÖPOHJA!BI223)</f>
        <v>Ei arvioitu</v>
      </c>
      <c r="T186" s="160"/>
      <c r="U186" s="160"/>
      <c r="V186" s="163" t="str">
        <f>IF(TÄYTTÖPOHJA!BL223&lt;&gt;0,TÄYTTÖPOHJA!BL223," ")</f>
        <v xml:space="preserve"> </v>
      </c>
      <c r="W186" s="163"/>
      <c r="X186" s="163"/>
      <c r="Y186" s="163"/>
      <c r="Z186" s="163"/>
      <c r="AA186" s="7"/>
    </row>
    <row r="187" spans="2:27" ht="15" customHeight="1" x14ac:dyDescent="0.3">
      <c r="B187" s="1"/>
      <c r="C187" s="42"/>
      <c r="D187" s="162"/>
      <c r="E187" s="162"/>
      <c r="F187" s="162"/>
      <c r="G187" s="162"/>
      <c r="H187" s="158" t="str">
        <f>TÄYTTÖPOHJA!H199</f>
        <v>Virka-aika</v>
      </c>
      <c r="I187" s="159"/>
      <c r="J187" s="74" t="str">
        <f>IF(TÄYTTÖPOHJA!AS224=0," ",TÄYTTÖPOHJA!AZ224)</f>
        <v xml:space="preserve"> </v>
      </c>
      <c r="K187" s="3" t="str">
        <f>TÄYTTÖPOHJA!BA224</f>
        <v>h</v>
      </c>
      <c r="L187" s="26" t="str">
        <f>IF(TÄYTTÖPOHJA!AS224=0," ",TÄYTTÖPOHJA!BB224)</f>
        <v xml:space="preserve"> </v>
      </c>
      <c r="M187" s="160" t="str">
        <f>IF(TÄYTTÖPOHJA!BB224=0,"Ei arvioitu",TÄYTTÖPOHJA!BC224)</f>
        <v>Ei arvioitu</v>
      </c>
      <c r="N187" s="160"/>
      <c r="O187" s="160"/>
      <c r="P187" s="74" t="str">
        <f>IF(TÄYTTÖPOHJA!AS224=0," ",TÄYTTÖPOHJA!BF224)</f>
        <v xml:space="preserve"> </v>
      </c>
      <c r="Q187" s="3" t="str">
        <f>TÄYTTÖPOHJA!BG224</f>
        <v>h</v>
      </c>
      <c r="R187" s="26" t="str">
        <f>IF(TÄYTTÖPOHJA!AS224=0," ",TÄYTTÖPOHJA!BH224)</f>
        <v xml:space="preserve"> </v>
      </c>
      <c r="S187" s="160" t="str">
        <f>IF(TÄYTTÖPOHJA!BH224=0,"Ei arvioitu",TÄYTTÖPOHJA!BI224)</f>
        <v>Ei arvioitu</v>
      </c>
      <c r="T187" s="160"/>
      <c r="U187" s="160"/>
      <c r="V187" s="163" t="str">
        <f>IF(TÄYTTÖPOHJA!BL224&lt;&gt;0,TÄYTTÖPOHJA!BL224," ")</f>
        <v xml:space="preserve"> </v>
      </c>
      <c r="W187" s="163"/>
      <c r="X187" s="163"/>
      <c r="Y187" s="163"/>
      <c r="Z187" s="163"/>
      <c r="AA187" s="7"/>
    </row>
    <row r="188" spans="2:27" ht="15" customHeight="1" x14ac:dyDescent="0.3">
      <c r="B188" s="1"/>
      <c r="C188" s="42"/>
      <c r="D188" s="162"/>
      <c r="E188" s="162"/>
      <c r="F188" s="162"/>
      <c r="G188" s="162"/>
      <c r="H188" s="158" t="str">
        <f>TÄYTTÖPOHJA!H200</f>
        <v>Muu aika</v>
      </c>
      <c r="I188" s="159"/>
      <c r="J188" s="74" t="str">
        <f>IF(TÄYTTÖPOHJA!AS225=0," ",TÄYTTÖPOHJA!AZ225)</f>
        <v xml:space="preserve"> </v>
      </c>
      <c r="K188" s="3" t="str">
        <f>TÄYTTÖPOHJA!BA225</f>
        <v>h</v>
      </c>
      <c r="L188" s="26" t="str">
        <f>IF(TÄYTTÖPOHJA!AS225=0," ",TÄYTTÖPOHJA!BB225)</f>
        <v xml:space="preserve"> </v>
      </c>
      <c r="M188" s="160" t="str">
        <f>IF(TÄYTTÖPOHJA!BB225=0,"Ei arvioitu",TÄYTTÖPOHJA!BC225)</f>
        <v>Ei arvioitu</v>
      </c>
      <c r="N188" s="160"/>
      <c r="O188" s="160"/>
      <c r="P188" s="74" t="str">
        <f>IF(TÄYTTÖPOHJA!AS225=0," ",TÄYTTÖPOHJA!BF225)</f>
        <v xml:space="preserve"> </v>
      </c>
      <c r="Q188" s="3" t="str">
        <f>TÄYTTÖPOHJA!BG225</f>
        <v>h</v>
      </c>
      <c r="R188" s="26" t="str">
        <f>IF(TÄYTTÖPOHJA!AS225=0," ",TÄYTTÖPOHJA!BH225)</f>
        <v xml:space="preserve"> </v>
      </c>
      <c r="S188" s="160" t="str">
        <f>IF(TÄYTTÖPOHJA!BH225=0,"Ei arvioitu",TÄYTTÖPOHJA!BI225)</f>
        <v>Ei arvioitu</v>
      </c>
      <c r="T188" s="160"/>
      <c r="U188" s="160"/>
      <c r="V188" s="163" t="str">
        <f>IF(TÄYTTÖPOHJA!BL225&lt;&gt;0,TÄYTTÖPOHJA!BL225," ")</f>
        <v xml:space="preserve"> </v>
      </c>
      <c r="W188" s="163"/>
      <c r="X188" s="163"/>
      <c r="Y188" s="163"/>
      <c r="Z188" s="163"/>
      <c r="AA188" s="7"/>
    </row>
    <row r="189" spans="2:27" ht="15" customHeight="1" x14ac:dyDescent="0.3">
      <c r="B189" s="1"/>
      <c r="C189" s="26">
        <f>TÄYTTÖPOHJA!AS226</f>
        <v>0</v>
      </c>
      <c r="D189" s="162" t="str">
        <f>TÄYTTÖPOHJA!AT226</f>
        <v>Rahoitus- ja maksujärjestelmän vakavat häiriöt</v>
      </c>
      <c r="E189" s="162"/>
      <c r="F189" s="162"/>
      <c r="G189" s="162"/>
      <c r="H189" s="158" t="str">
        <f>TÄYTTÖPOHJA!H201</f>
        <v>Palveluaika</v>
      </c>
      <c r="I189" s="159"/>
      <c r="J189" s="74" t="str">
        <f>IF(TÄYTTÖPOHJA!AS226=0," ",TÄYTTÖPOHJA!AZ226)</f>
        <v xml:space="preserve"> </v>
      </c>
      <c r="K189" s="3" t="str">
        <f>TÄYTTÖPOHJA!BA226</f>
        <v>h</v>
      </c>
      <c r="L189" s="26" t="str">
        <f>IF(TÄYTTÖPOHJA!AS226=0," ",TÄYTTÖPOHJA!BB226)</f>
        <v xml:space="preserve"> </v>
      </c>
      <c r="M189" s="160" t="str">
        <f>IF(TÄYTTÖPOHJA!BB226=0,"Ei arvioitu",TÄYTTÖPOHJA!BC226)</f>
        <v>Ei arvioitu</v>
      </c>
      <c r="N189" s="160"/>
      <c r="O189" s="160"/>
      <c r="P189" s="74" t="str">
        <f>IF(TÄYTTÖPOHJA!AS226=0," ",TÄYTTÖPOHJA!BF226)</f>
        <v xml:space="preserve"> </v>
      </c>
      <c r="Q189" s="3" t="str">
        <f>TÄYTTÖPOHJA!BG226</f>
        <v>h</v>
      </c>
      <c r="R189" s="26" t="str">
        <f>IF(TÄYTTÖPOHJA!AS226=0," ",TÄYTTÖPOHJA!BH226)</f>
        <v xml:space="preserve"> </v>
      </c>
      <c r="S189" s="160" t="str">
        <f>IF(TÄYTTÖPOHJA!BH226=0,"Ei arvioitu",TÄYTTÖPOHJA!BI226)</f>
        <v>Ei arvioitu</v>
      </c>
      <c r="T189" s="160"/>
      <c r="U189" s="160"/>
      <c r="V189" s="163" t="str">
        <f>IF(TÄYTTÖPOHJA!BL226&lt;&gt;0,TÄYTTÖPOHJA!BL226," ")</f>
        <v xml:space="preserve"> </v>
      </c>
      <c r="W189" s="163"/>
      <c r="X189" s="163"/>
      <c r="Y189" s="163"/>
      <c r="Z189" s="163"/>
      <c r="AA189" s="7"/>
    </row>
    <row r="190" spans="2:27" ht="15" customHeight="1" x14ac:dyDescent="0.3">
      <c r="B190" s="1"/>
      <c r="C190" s="42"/>
      <c r="D190" s="162"/>
      <c r="E190" s="162"/>
      <c r="F190" s="162"/>
      <c r="G190" s="162"/>
      <c r="H190" s="158" t="str">
        <f>TÄYTTÖPOHJA!H202</f>
        <v>Virka-aika</v>
      </c>
      <c r="I190" s="159"/>
      <c r="J190" s="74" t="str">
        <f>IF(TÄYTTÖPOHJA!AS227=0," ",TÄYTTÖPOHJA!AZ227)</f>
        <v xml:space="preserve"> </v>
      </c>
      <c r="K190" s="3" t="str">
        <f>TÄYTTÖPOHJA!BA227</f>
        <v>h</v>
      </c>
      <c r="L190" s="26" t="str">
        <f>IF(TÄYTTÖPOHJA!AS227=0," ",TÄYTTÖPOHJA!BB227)</f>
        <v xml:space="preserve"> </v>
      </c>
      <c r="M190" s="160" t="str">
        <f>IF(TÄYTTÖPOHJA!BB227=0,"Ei arvioitu",TÄYTTÖPOHJA!BC227)</f>
        <v>Ei arvioitu</v>
      </c>
      <c r="N190" s="160"/>
      <c r="O190" s="160"/>
      <c r="P190" s="74" t="str">
        <f>IF(TÄYTTÖPOHJA!AS227=0," ",TÄYTTÖPOHJA!BF227)</f>
        <v xml:space="preserve"> </v>
      </c>
      <c r="Q190" s="3" t="str">
        <f>TÄYTTÖPOHJA!BG227</f>
        <v>h</v>
      </c>
      <c r="R190" s="26" t="str">
        <f>IF(TÄYTTÖPOHJA!AS227=0," ",TÄYTTÖPOHJA!BH227)</f>
        <v xml:space="preserve"> </v>
      </c>
      <c r="S190" s="160" t="str">
        <f>IF(TÄYTTÖPOHJA!BH227=0,"Ei arvioitu",TÄYTTÖPOHJA!BI227)</f>
        <v>Ei arvioitu</v>
      </c>
      <c r="T190" s="160"/>
      <c r="U190" s="160"/>
      <c r="V190" s="163" t="str">
        <f>IF(TÄYTTÖPOHJA!BL227&lt;&gt;0,TÄYTTÖPOHJA!BL227," ")</f>
        <v xml:space="preserve"> </v>
      </c>
      <c r="W190" s="163"/>
      <c r="X190" s="163"/>
      <c r="Y190" s="163"/>
      <c r="Z190" s="163"/>
      <c r="AA190" s="7"/>
    </row>
    <row r="191" spans="2:27" ht="15" customHeight="1" x14ac:dyDescent="0.3">
      <c r="B191" s="1"/>
      <c r="C191" s="42"/>
      <c r="D191" s="162"/>
      <c r="E191" s="162"/>
      <c r="F191" s="162"/>
      <c r="G191" s="162"/>
      <c r="H191" s="158" t="str">
        <f>TÄYTTÖPOHJA!H203</f>
        <v>Muu aika</v>
      </c>
      <c r="I191" s="159"/>
      <c r="J191" s="74" t="str">
        <f>IF(TÄYTTÖPOHJA!AS228=0," ",TÄYTTÖPOHJA!AZ228)</f>
        <v xml:space="preserve"> </v>
      </c>
      <c r="K191" s="3" t="str">
        <f>TÄYTTÖPOHJA!BA228</f>
        <v>h</v>
      </c>
      <c r="L191" s="26" t="str">
        <f>IF(TÄYTTÖPOHJA!AS228=0," ",TÄYTTÖPOHJA!BB228)</f>
        <v xml:space="preserve"> </v>
      </c>
      <c r="M191" s="160" t="str">
        <f>IF(TÄYTTÖPOHJA!BB228=0,"Ei arvioitu",TÄYTTÖPOHJA!BC228)</f>
        <v>Ei arvioitu</v>
      </c>
      <c r="N191" s="160"/>
      <c r="O191" s="160"/>
      <c r="P191" s="74" t="str">
        <f>IF(TÄYTTÖPOHJA!AS228=0," ",TÄYTTÖPOHJA!BF228)</f>
        <v xml:space="preserve"> </v>
      </c>
      <c r="Q191" s="3" t="str">
        <f>TÄYTTÖPOHJA!BG228</f>
        <v>h</v>
      </c>
      <c r="R191" s="26" t="str">
        <f>IF(TÄYTTÖPOHJA!AS228=0," ",TÄYTTÖPOHJA!BH228)</f>
        <v xml:space="preserve"> </v>
      </c>
      <c r="S191" s="160" t="str">
        <f>IF(TÄYTTÖPOHJA!BH228=0,"Ei arvioitu",TÄYTTÖPOHJA!BI228)</f>
        <v>Ei arvioitu</v>
      </c>
      <c r="T191" s="160"/>
      <c r="U191" s="160"/>
      <c r="V191" s="163" t="str">
        <f>IF(TÄYTTÖPOHJA!BL228&lt;&gt;0,TÄYTTÖPOHJA!BL228," ")</f>
        <v xml:space="preserve"> </v>
      </c>
      <c r="W191" s="163"/>
      <c r="X191" s="163"/>
      <c r="Y191" s="163"/>
      <c r="Z191" s="163"/>
      <c r="AA191" s="7"/>
    </row>
    <row r="192" spans="2:27" ht="15" customHeight="1" x14ac:dyDescent="0.3">
      <c r="B192" s="1"/>
      <c r="C192" s="26">
        <f>TÄYTTÖPOHJA!AS229</f>
        <v>0</v>
      </c>
      <c r="D192" s="162" t="str">
        <f>TÄYTTÖPOHJA!AT229</f>
        <v>Julkisen talouden rahoituksen saatavuuden häiriintyminen</v>
      </c>
      <c r="E192" s="162"/>
      <c r="F192" s="162"/>
      <c r="G192" s="162"/>
      <c r="H192" s="158" t="str">
        <f>TÄYTTÖPOHJA!H204</f>
        <v>Palveluaika</v>
      </c>
      <c r="I192" s="159"/>
      <c r="J192" s="74" t="str">
        <f>IF(TÄYTTÖPOHJA!AS229=0," ",TÄYTTÖPOHJA!AZ229)</f>
        <v xml:space="preserve"> </v>
      </c>
      <c r="K192" s="3" t="str">
        <f>TÄYTTÖPOHJA!BA229</f>
        <v>h</v>
      </c>
      <c r="L192" s="26" t="str">
        <f>IF(TÄYTTÖPOHJA!AS229=0," ",TÄYTTÖPOHJA!BB229)</f>
        <v xml:space="preserve"> </v>
      </c>
      <c r="M192" s="160" t="str">
        <f>IF(TÄYTTÖPOHJA!BB229=0,"Ei arvioitu",TÄYTTÖPOHJA!BC229)</f>
        <v>Ei arvioitu</v>
      </c>
      <c r="N192" s="160"/>
      <c r="O192" s="160"/>
      <c r="P192" s="74" t="str">
        <f>IF(TÄYTTÖPOHJA!AS229=0," ",TÄYTTÖPOHJA!BF229)</f>
        <v xml:space="preserve"> </v>
      </c>
      <c r="Q192" s="3" t="str">
        <f>TÄYTTÖPOHJA!BG229</f>
        <v>h</v>
      </c>
      <c r="R192" s="26" t="str">
        <f>IF(TÄYTTÖPOHJA!AS229=0," ",TÄYTTÖPOHJA!BH229)</f>
        <v xml:space="preserve"> </v>
      </c>
      <c r="S192" s="160" t="str">
        <f>IF(TÄYTTÖPOHJA!BH229=0,"Ei arvioitu",TÄYTTÖPOHJA!BI229)</f>
        <v>Ei arvioitu</v>
      </c>
      <c r="T192" s="160"/>
      <c r="U192" s="160"/>
      <c r="V192" s="163" t="str">
        <f>IF(TÄYTTÖPOHJA!BL229&lt;&gt;0,TÄYTTÖPOHJA!BL229," ")</f>
        <v xml:space="preserve"> </v>
      </c>
      <c r="W192" s="163"/>
      <c r="X192" s="163"/>
      <c r="Y192" s="163"/>
      <c r="Z192" s="163"/>
      <c r="AA192" s="7"/>
    </row>
    <row r="193" spans="2:27" ht="15" customHeight="1" x14ac:dyDescent="0.3">
      <c r="B193" s="1"/>
      <c r="C193" s="42"/>
      <c r="D193" s="162"/>
      <c r="E193" s="162"/>
      <c r="F193" s="162"/>
      <c r="G193" s="162"/>
      <c r="H193" s="158" t="str">
        <f>TÄYTTÖPOHJA!H205</f>
        <v>Virka-aika</v>
      </c>
      <c r="I193" s="159"/>
      <c r="J193" s="74" t="str">
        <f>IF(TÄYTTÖPOHJA!AS230=0," ",TÄYTTÖPOHJA!AZ230)</f>
        <v xml:space="preserve"> </v>
      </c>
      <c r="K193" s="3" t="str">
        <f>TÄYTTÖPOHJA!BA230</f>
        <v>h</v>
      </c>
      <c r="L193" s="26" t="str">
        <f>IF(TÄYTTÖPOHJA!AS230=0," ",TÄYTTÖPOHJA!BB230)</f>
        <v xml:space="preserve"> </v>
      </c>
      <c r="M193" s="160" t="str">
        <f>IF(TÄYTTÖPOHJA!BB230=0,"Ei arvioitu",TÄYTTÖPOHJA!BC230)</f>
        <v>Ei arvioitu</v>
      </c>
      <c r="N193" s="160"/>
      <c r="O193" s="160"/>
      <c r="P193" s="74" t="str">
        <f>IF(TÄYTTÖPOHJA!AS230=0," ",TÄYTTÖPOHJA!BF230)</f>
        <v xml:space="preserve"> </v>
      </c>
      <c r="Q193" s="3" t="str">
        <f>TÄYTTÖPOHJA!BG230</f>
        <v>h</v>
      </c>
      <c r="R193" s="26" t="str">
        <f>IF(TÄYTTÖPOHJA!AS230=0," ",TÄYTTÖPOHJA!BH230)</f>
        <v xml:space="preserve"> </v>
      </c>
      <c r="S193" s="160" t="str">
        <f>IF(TÄYTTÖPOHJA!BH230=0,"Ei arvioitu",TÄYTTÖPOHJA!BI230)</f>
        <v>Ei arvioitu</v>
      </c>
      <c r="T193" s="160"/>
      <c r="U193" s="160"/>
      <c r="V193" s="163" t="str">
        <f>IF(TÄYTTÖPOHJA!BL230&lt;&gt;0,TÄYTTÖPOHJA!BL230," ")</f>
        <v xml:space="preserve"> </v>
      </c>
      <c r="W193" s="163"/>
      <c r="X193" s="163"/>
      <c r="Y193" s="163"/>
      <c r="Z193" s="163"/>
      <c r="AA193" s="7"/>
    </row>
    <row r="194" spans="2:27" ht="15" customHeight="1" x14ac:dyDescent="0.3">
      <c r="B194" s="1"/>
      <c r="C194" s="42"/>
      <c r="D194" s="162"/>
      <c r="E194" s="162"/>
      <c r="F194" s="162"/>
      <c r="G194" s="162"/>
      <c r="H194" s="158" t="str">
        <f>TÄYTTÖPOHJA!H206</f>
        <v>Muu aika</v>
      </c>
      <c r="I194" s="159"/>
      <c r="J194" s="74" t="str">
        <f>IF(TÄYTTÖPOHJA!AS231=0," ",TÄYTTÖPOHJA!AZ231)</f>
        <v xml:space="preserve"> </v>
      </c>
      <c r="K194" s="3" t="str">
        <f>TÄYTTÖPOHJA!BA231</f>
        <v>h</v>
      </c>
      <c r="L194" s="26" t="str">
        <f>IF(TÄYTTÖPOHJA!AS231=0," ",TÄYTTÖPOHJA!BB231)</f>
        <v xml:space="preserve"> </v>
      </c>
      <c r="M194" s="160" t="str">
        <f>IF(TÄYTTÖPOHJA!BB231=0,"Ei arvioitu",TÄYTTÖPOHJA!BC231)</f>
        <v>Ei arvioitu</v>
      </c>
      <c r="N194" s="160"/>
      <c r="O194" s="160"/>
      <c r="P194" s="74" t="str">
        <f>IF(TÄYTTÖPOHJA!AS231=0," ",TÄYTTÖPOHJA!BF231)</f>
        <v xml:space="preserve"> </v>
      </c>
      <c r="Q194" s="3" t="str">
        <f>TÄYTTÖPOHJA!BG231</f>
        <v>h</v>
      </c>
      <c r="R194" s="26" t="str">
        <f>IF(TÄYTTÖPOHJA!AS231=0," ",TÄYTTÖPOHJA!BH231)</f>
        <v xml:space="preserve"> </v>
      </c>
      <c r="S194" s="160" t="str">
        <f>IF(TÄYTTÖPOHJA!BH231=0,"Ei arvioitu",TÄYTTÖPOHJA!BI231)</f>
        <v>Ei arvioitu</v>
      </c>
      <c r="T194" s="160"/>
      <c r="U194" s="160"/>
      <c r="V194" s="163" t="str">
        <f>IF(TÄYTTÖPOHJA!BL231&lt;&gt;0,TÄYTTÖPOHJA!BL231," ")</f>
        <v xml:space="preserve"> </v>
      </c>
      <c r="W194" s="163"/>
      <c r="X194" s="163"/>
      <c r="Y194" s="163"/>
      <c r="Z194" s="163"/>
      <c r="AA194" s="7"/>
    </row>
    <row r="195" spans="2:27" ht="15" customHeight="1" x14ac:dyDescent="0.3">
      <c r="B195" s="1"/>
      <c r="C195" s="26">
        <f>TÄYTTÖPOHJA!AS232</f>
        <v>0</v>
      </c>
      <c r="D195" s="162" t="str">
        <f>TÄYTTÖPOHJA!AT232</f>
        <v>Väestön terveyden ja hyvinvoinnin vakavat häiriöt</v>
      </c>
      <c r="E195" s="162"/>
      <c r="F195" s="162"/>
      <c r="G195" s="162"/>
      <c r="H195" s="158" t="str">
        <f>TÄYTTÖPOHJA!H207</f>
        <v>Palveluaika</v>
      </c>
      <c r="I195" s="159"/>
      <c r="J195" s="74" t="str">
        <f>IF(TÄYTTÖPOHJA!AS232=0," ",TÄYTTÖPOHJA!AZ232)</f>
        <v xml:space="preserve"> </v>
      </c>
      <c r="K195" s="3" t="str">
        <f>TÄYTTÖPOHJA!BA232</f>
        <v>h</v>
      </c>
      <c r="L195" s="26" t="str">
        <f>IF(TÄYTTÖPOHJA!AS232=0," ",TÄYTTÖPOHJA!BB232)</f>
        <v xml:space="preserve"> </v>
      </c>
      <c r="M195" s="160" t="str">
        <f>IF(TÄYTTÖPOHJA!BB232=0,"Ei arvioitu",TÄYTTÖPOHJA!BC232)</f>
        <v>Ei arvioitu</v>
      </c>
      <c r="N195" s="160"/>
      <c r="O195" s="160"/>
      <c r="P195" s="74" t="str">
        <f>IF(TÄYTTÖPOHJA!AS232=0," ",TÄYTTÖPOHJA!BF232)</f>
        <v xml:space="preserve"> </v>
      </c>
      <c r="Q195" s="3" t="str">
        <f>TÄYTTÖPOHJA!BG232</f>
        <v>h</v>
      </c>
      <c r="R195" s="26" t="str">
        <f>IF(TÄYTTÖPOHJA!AS232=0," ",TÄYTTÖPOHJA!BH232)</f>
        <v xml:space="preserve"> </v>
      </c>
      <c r="S195" s="160" t="str">
        <f>IF(TÄYTTÖPOHJA!BH232=0,"Ei arvioitu",TÄYTTÖPOHJA!BI232)</f>
        <v>Ei arvioitu</v>
      </c>
      <c r="T195" s="160"/>
      <c r="U195" s="160"/>
      <c r="V195" s="163" t="str">
        <f>IF(TÄYTTÖPOHJA!BL232&lt;&gt;0,TÄYTTÖPOHJA!BL232," ")</f>
        <v xml:space="preserve"> </v>
      </c>
      <c r="W195" s="163"/>
      <c r="X195" s="163"/>
      <c r="Y195" s="163"/>
      <c r="Z195" s="163"/>
      <c r="AA195" s="7"/>
    </row>
    <row r="196" spans="2:27" ht="15" customHeight="1" x14ac:dyDescent="0.3">
      <c r="B196" s="1"/>
      <c r="C196" s="42"/>
      <c r="D196" s="162"/>
      <c r="E196" s="162"/>
      <c r="F196" s="162"/>
      <c r="G196" s="162"/>
      <c r="H196" s="158" t="str">
        <f>TÄYTTÖPOHJA!H208</f>
        <v>Virka-aika</v>
      </c>
      <c r="I196" s="159"/>
      <c r="J196" s="74" t="str">
        <f>IF(TÄYTTÖPOHJA!AS233=0," ",TÄYTTÖPOHJA!AZ233)</f>
        <v xml:space="preserve"> </v>
      </c>
      <c r="K196" s="3" t="str">
        <f>TÄYTTÖPOHJA!BA233</f>
        <v>h</v>
      </c>
      <c r="L196" s="26" t="str">
        <f>IF(TÄYTTÖPOHJA!AS233=0," ",TÄYTTÖPOHJA!BB233)</f>
        <v xml:space="preserve"> </v>
      </c>
      <c r="M196" s="160" t="str">
        <f>IF(TÄYTTÖPOHJA!BB233=0,"Ei arvioitu",TÄYTTÖPOHJA!BC233)</f>
        <v>Ei arvioitu</v>
      </c>
      <c r="N196" s="160"/>
      <c r="O196" s="160"/>
      <c r="P196" s="74" t="str">
        <f>IF(TÄYTTÖPOHJA!AS233=0," ",TÄYTTÖPOHJA!BF233)</f>
        <v xml:space="preserve"> </v>
      </c>
      <c r="Q196" s="3" t="str">
        <f>TÄYTTÖPOHJA!BG233</f>
        <v>h</v>
      </c>
      <c r="R196" s="26" t="str">
        <f>IF(TÄYTTÖPOHJA!AS233=0," ",TÄYTTÖPOHJA!BH233)</f>
        <v xml:space="preserve"> </v>
      </c>
      <c r="S196" s="160" t="str">
        <f>IF(TÄYTTÖPOHJA!BH233=0,"Ei arvioitu",TÄYTTÖPOHJA!BI233)</f>
        <v>Ei arvioitu</v>
      </c>
      <c r="T196" s="160"/>
      <c r="U196" s="160"/>
      <c r="V196" s="163" t="str">
        <f>IF(TÄYTTÖPOHJA!BL233&lt;&gt;0,TÄYTTÖPOHJA!BL233," ")</f>
        <v xml:space="preserve"> </v>
      </c>
      <c r="W196" s="163"/>
      <c r="X196" s="163"/>
      <c r="Y196" s="163"/>
      <c r="Z196" s="163"/>
      <c r="AA196" s="7"/>
    </row>
    <row r="197" spans="2:27" ht="15" customHeight="1" x14ac:dyDescent="0.3">
      <c r="B197" s="1"/>
      <c r="C197" s="42"/>
      <c r="D197" s="162"/>
      <c r="E197" s="162"/>
      <c r="F197" s="162"/>
      <c r="G197" s="162"/>
      <c r="H197" s="158" t="str">
        <f>TÄYTTÖPOHJA!H209</f>
        <v>Muu aika</v>
      </c>
      <c r="I197" s="159"/>
      <c r="J197" s="74" t="str">
        <f>IF(TÄYTTÖPOHJA!AS234=0," ",TÄYTTÖPOHJA!AZ234)</f>
        <v xml:space="preserve"> </v>
      </c>
      <c r="K197" s="3" t="str">
        <f>TÄYTTÖPOHJA!BA234</f>
        <v>h</v>
      </c>
      <c r="L197" s="26" t="str">
        <f>IF(TÄYTTÖPOHJA!AS234=0," ",TÄYTTÖPOHJA!BB234)</f>
        <v xml:space="preserve"> </v>
      </c>
      <c r="M197" s="160" t="str">
        <f>IF(TÄYTTÖPOHJA!BB234=0,"Ei arvioitu",TÄYTTÖPOHJA!BC234)</f>
        <v>Ei arvioitu</v>
      </c>
      <c r="N197" s="160"/>
      <c r="O197" s="160"/>
      <c r="P197" s="74" t="str">
        <f>IF(TÄYTTÖPOHJA!AS234=0," ",TÄYTTÖPOHJA!BF234)</f>
        <v xml:space="preserve"> </v>
      </c>
      <c r="Q197" s="3" t="str">
        <f>TÄYTTÖPOHJA!BG234</f>
        <v>h</v>
      </c>
      <c r="R197" s="26" t="str">
        <f>IF(TÄYTTÖPOHJA!AS234=0," ",TÄYTTÖPOHJA!BH234)</f>
        <v xml:space="preserve"> </v>
      </c>
      <c r="S197" s="160" t="str">
        <f>IF(TÄYTTÖPOHJA!BH234=0,"Ei arvioitu",TÄYTTÖPOHJA!BI234)</f>
        <v>Ei arvioitu</v>
      </c>
      <c r="T197" s="160"/>
      <c r="U197" s="160"/>
      <c r="V197" s="163" t="str">
        <f>IF(TÄYTTÖPOHJA!BL234&lt;&gt;0,TÄYTTÖPOHJA!BL234," ")</f>
        <v xml:space="preserve"> </v>
      </c>
      <c r="W197" s="163"/>
      <c r="X197" s="163"/>
      <c r="Y197" s="163"/>
      <c r="Z197" s="163"/>
      <c r="AA197" s="7"/>
    </row>
    <row r="198" spans="2:27" ht="15" customHeight="1" x14ac:dyDescent="0.3">
      <c r="B198" s="1"/>
      <c r="C198" s="26">
        <f>TÄYTTÖPOHJA!AS235</f>
        <v>0</v>
      </c>
      <c r="D198" s="162" t="str">
        <f>TÄYTTÖPOHJA!AT235</f>
        <v>Suuronnettomuudet, luonnon ääri-ilmiöt ja ympäristöuhkat</v>
      </c>
      <c r="E198" s="162"/>
      <c r="F198" s="162"/>
      <c r="G198" s="162"/>
      <c r="H198" s="158" t="str">
        <f>TÄYTTÖPOHJA!H210</f>
        <v>Palveluaika</v>
      </c>
      <c r="I198" s="159"/>
      <c r="J198" s="74" t="str">
        <f>IF(TÄYTTÖPOHJA!AS235=0," ",TÄYTTÖPOHJA!AZ235)</f>
        <v xml:space="preserve"> </v>
      </c>
      <c r="K198" s="3" t="str">
        <f>TÄYTTÖPOHJA!BA235</f>
        <v>h</v>
      </c>
      <c r="L198" s="26" t="str">
        <f>IF(TÄYTTÖPOHJA!AS235=0," ",TÄYTTÖPOHJA!BB235)</f>
        <v xml:space="preserve"> </v>
      </c>
      <c r="M198" s="160" t="str">
        <f>IF(TÄYTTÖPOHJA!BB235=0,"Ei arvioitu",TÄYTTÖPOHJA!BC235)</f>
        <v>Ei arvioitu</v>
      </c>
      <c r="N198" s="160"/>
      <c r="O198" s="160"/>
      <c r="P198" s="74" t="str">
        <f>IF(TÄYTTÖPOHJA!AS235=0," ",TÄYTTÖPOHJA!BF235)</f>
        <v xml:space="preserve"> </v>
      </c>
      <c r="Q198" s="3" t="str">
        <f>TÄYTTÖPOHJA!BG235</f>
        <v>h</v>
      </c>
      <c r="R198" s="26" t="str">
        <f>IF(TÄYTTÖPOHJA!AS235=0," ",TÄYTTÖPOHJA!BH235)</f>
        <v xml:space="preserve"> </v>
      </c>
      <c r="S198" s="160" t="str">
        <f>IF(TÄYTTÖPOHJA!BH235=0,"Ei arvioitu",TÄYTTÖPOHJA!BI235)</f>
        <v>Ei arvioitu</v>
      </c>
      <c r="T198" s="160"/>
      <c r="U198" s="160"/>
      <c r="V198" s="163" t="str">
        <f>IF(TÄYTTÖPOHJA!BL235&lt;&gt;0,TÄYTTÖPOHJA!BL235," ")</f>
        <v xml:space="preserve"> </v>
      </c>
      <c r="W198" s="163"/>
      <c r="X198" s="163"/>
      <c r="Y198" s="163"/>
      <c r="Z198" s="163"/>
      <c r="AA198" s="7"/>
    </row>
    <row r="199" spans="2:27" ht="15" customHeight="1" x14ac:dyDescent="0.3">
      <c r="B199" s="1"/>
      <c r="C199" s="42"/>
      <c r="D199" s="162"/>
      <c r="E199" s="162"/>
      <c r="F199" s="162"/>
      <c r="G199" s="162"/>
      <c r="H199" s="158" t="str">
        <f>TÄYTTÖPOHJA!H211</f>
        <v>Virka-aika</v>
      </c>
      <c r="I199" s="159"/>
      <c r="J199" s="74" t="str">
        <f>IF(TÄYTTÖPOHJA!AS236=0," ",TÄYTTÖPOHJA!AZ236)</f>
        <v xml:space="preserve"> </v>
      </c>
      <c r="K199" s="3" t="str">
        <f>TÄYTTÖPOHJA!BA236</f>
        <v>h</v>
      </c>
      <c r="L199" s="26" t="str">
        <f>IF(TÄYTTÖPOHJA!AS236=0," ",TÄYTTÖPOHJA!BB236)</f>
        <v xml:space="preserve"> </v>
      </c>
      <c r="M199" s="160" t="str">
        <f>IF(TÄYTTÖPOHJA!BB236=0,"Ei arvioitu",TÄYTTÖPOHJA!BC236)</f>
        <v>Ei arvioitu</v>
      </c>
      <c r="N199" s="160"/>
      <c r="O199" s="160"/>
      <c r="P199" s="74" t="str">
        <f>IF(TÄYTTÖPOHJA!AS236=0," ",TÄYTTÖPOHJA!BF236)</f>
        <v xml:space="preserve"> </v>
      </c>
      <c r="Q199" s="3" t="str">
        <f>TÄYTTÖPOHJA!BG236</f>
        <v>h</v>
      </c>
      <c r="R199" s="26" t="str">
        <f>IF(TÄYTTÖPOHJA!AS236=0," ",TÄYTTÖPOHJA!BH236)</f>
        <v xml:space="preserve"> </v>
      </c>
      <c r="S199" s="160" t="str">
        <f>IF(TÄYTTÖPOHJA!BH236=0,"Ei arvioitu",TÄYTTÖPOHJA!BI236)</f>
        <v>Ei arvioitu</v>
      </c>
      <c r="T199" s="160"/>
      <c r="U199" s="160"/>
      <c r="V199" s="163" t="str">
        <f>IF(TÄYTTÖPOHJA!BL236&lt;&gt;0,TÄYTTÖPOHJA!BL236," ")</f>
        <v xml:space="preserve"> </v>
      </c>
      <c r="W199" s="163"/>
      <c r="X199" s="163"/>
      <c r="Y199" s="163"/>
      <c r="Z199" s="163"/>
      <c r="AA199" s="7"/>
    </row>
    <row r="200" spans="2:27" ht="15" customHeight="1" x14ac:dyDescent="0.3">
      <c r="B200" s="1"/>
      <c r="C200" s="42"/>
      <c r="D200" s="162"/>
      <c r="E200" s="162"/>
      <c r="F200" s="162"/>
      <c r="G200" s="162"/>
      <c r="H200" s="158" t="str">
        <f>TÄYTTÖPOHJA!H212</f>
        <v>Muu aika</v>
      </c>
      <c r="I200" s="159"/>
      <c r="J200" s="74" t="str">
        <f>IF(TÄYTTÖPOHJA!AS237=0," ",TÄYTTÖPOHJA!AZ237)</f>
        <v xml:space="preserve"> </v>
      </c>
      <c r="K200" s="3" t="str">
        <f>TÄYTTÖPOHJA!BA237</f>
        <v>h</v>
      </c>
      <c r="L200" s="26" t="str">
        <f>IF(TÄYTTÖPOHJA!AS237=0," ",TÄYTTÖPOHJA!BB237)</f>
        <v xml:space="preserve"> </v>
      </c>
      <c r="M200" s="160" t="str">
        <f>IF(TÄYTTÖPOHJA!BB237=0,"Ei arvioitu",TÄYTTÖPOHJA!BC237)</f>
        <v>Ei arvioitu</v>
      </c>
      <c r="N200" s="160"/>
      <c r="O200" s="160"/>
      <c r="P200" s="74" t="str">
        <f>IF(TÄYTTÖPOHJA!AS237=0," ",TÄYTTÖPOHJA!BF237)</f>
        <v xml:space="preserve"> </v>
      </c>
      <c r="Q200" s="3" t="str">
        <f>TÄYTTÖPOHJA!BG237</f>
        <v>h</v>
      </c>
      <c r="R200" s="26" t="str">
        <f>IF(TÄYTTÖPOHJA!AS237=0," ",TÄYTTÖPOHJA!BH237)</f>
        <v xml:space="preserve"> </v>
      </c>
      <c r="S200" s="160" t="str">
        <f>IF(TÄYTTÖPOHJA!BH237=0,"Ei arvioitu",TÄYTTÖPOHJA!BI237)</f>
        <v>Ei arvioitu</v>
      </c>
      <c r="T200" s="160"/>
      <c r="U200" s="160"/>
      <c r="V200" s="163" t="str">
        <f>IF(TÄYTTÖPOHJA!BL237&lt;&gt;0,TÄYTTÖPOHJA!BL237," ")</f>
        <v xml:space="preserve"> </v>
      </c>
      <c r="W200" s="163"/>
      <c r="X200" s="163"/>
      <c r="Y200" s="163"/>
      <c r="Z200" s="163"/>
      <c r="AA200" s="7"/>
    </row>
    <row r="201" spans="2:27" ht="15" customHeight="1" x14ac:dyDescent="0.3">
      <c r="B201" s="1"/>
      <c r="C201" s="26">
        <f>TÄYTTÖPOHJA!AS238</f>
        <v>0</v>
      </c>
      <c r="D201" s="162" t="str">
        <f>TÄYTTÖPOHJA!AT238</f>
        <v>Terrorismi ja muu yhteiskunta-järjestystä vaarantava rikollisuus</v>
      </c>
      <c r="E201" s="162"/>
      <c r="F201" s="162"/>
      <c r="G201" s="162"/>
      <c r="H201" s="158" t="str">
        <f>TÄYTTÖPOHJA!H213</f>
        <v>Palveluaika</v>
      </c>
      <c r="I201" s="159"/>
      <c r="J201" s="74" t="str">
        <f>IF(TÄYTTÖPOHJA!AS238=0," ",TÄYTTÖPOHJA!AZ238)</f>
        <v xml:space="preserve"> </v>
      </c>
      <c r="K201" s="3" t="str">
        <f>TÄYTTÖPOHJA!BA238</f>
        <v>h</v>
      </c>
      <c r="L201" s="26" t="str">
        <f>IF(TÄYTTÖPOHJA!AS238=0," ",TÄYTTÖPOHJA!BB238)</f>
        <v xml:space="preserve"> </v>
      </c>
      <c r="M201" s="160" t="str">
        <f>IF(TÄYTTÖPOHJA!BB238=0,"Ei arvioitu",TÄYTTÖPOHJA!BC238)</f>
        <v>Ei arvioitu</v>
      </c>
      <c r="N201" s="160"/>
      <c r="O201" s="160"/>
      <c r="P201" s="74" t="str">
        <f>IF(TÄYTTÖPOHJA!AS238=0," ",TÄYTTÖPOHJA!BF238)</f>
        <v xml:space="preserve"> </v>
      </c>
      <c r="Q201" s="3" t="str">
        <f>TÄYTTÖPOHJA!BG238</f>
        <v>h</v>
      </c>
      <c r="R201" s="26" t="str">
        <f>IF(TÄYTTÖPOHJA!AS238=0," ",TÄYTTÖPOHJA!BH238)</f>
        <v xml:space="preserve"> </v>
      </c>
      <c r="S201" s="160" t="str">
        <f>IF(TÄYTTÖPOHJA!BH238=0,"Ei arvioitu",TÄYTTÖPOHJA!BI238)</f>
        <v>Ei arvioitu</v>
      </c>
      <c r="T201" s="160"/>
      <c r="U201" s="160"/>
      <c r="V201" s="163" t="str">
        <f>IF(TÄYTTÖPOHJA!BL238&lt;&gt;0,TÄYTTÖPOHJA!BL238," ")</f>
        <v xml:space="preserve"> </v>
      </c>
      <c r="W201" s="163"/>
      <c r="X201" s="163"/>
      <c r="Y201" s="163"/>
      <c r="Z201" s="163"/>
      <c r="AA201" s="7"/>
    </row>
    <row r="202" spans="2:27" ht="15" customHeight="1" x14ac:dyDescent="0.3">
      <c r="B202" s="1"/>
      <c r="C202" s="42"/>
      <c r="D202" s="162"/>
      <c r="E202" s="162"/>
      <c r="F202" s="162"/>
      <c r="G202" s="162"/>
      <c r="H202" s="158" t="str">
        <f>TÄYTTÖPOHJA!H214</f>
        <v>Virka-aika</v>
      </c>
      <c r="I202" s="159"/>
      <c r="J202" s="74" t="str">
        <f>IF(TÄYTTÖPOHJA!AS239=0," ",TÄYTTÖPOHJA!AZ239)</f>
        <v xml:space="preserve"> </v>
      </c>
      <c r="K202" s="3" t="str">
        <f>TÄYTTÖPOHJA!BA239</f>
        <v>h</v>
      </c>
      <c r="L202" s="26" t="str">
        <f>IF(TÄYTTÖPOHJA!AS239=0," ",TÄYTTÖPOHJA!BB239)</f>
        <v xml:space="preserve"> </v>
      </c>
      <c r="M202" s="160" t="str">
        <f>IF(TÄYTTÖPOHJA!BB239=0,"Ei arvioitu",TÄYTTÖPOHJA!BC239)</f>
        <v>Ei arvioitu</v>
      </c>
      <c r="N202" s="160"/>
      <c r="O202" s="160"/>
      <c r="P202" s="74" t="str">
        <f>IF(TÄYTTÖPOHJA!AS239=0," ",TÄYTTÖPOHJA!BF239)</f>
        <v xml:space="preserve"> </v>
      </c>
      <c r="Q202" s="3" t="str">
        <f>TÄYTTÖPOHJA!BG239</f>
        <v>h</v>
      </c>
      <c r="R202" s="26" t="str">
        <f>IF(TÄYTTÖPOHJA!AS239=0," ",TÄYTTÖPOHJA!BH239)</f>
        <v xml:space="preserve"> </v>
      </c>
      <c r="S202" s="160" t="str">
        <f>IF(TÄYTTÖPOHJA!BH239=0,"Ei arvioitu",TÄYTTÖPOHJA!BI239)</f>
        <v>Ei arvioitu</v>
      </c>
      <c r="T202" s="160"/>
      <c r="U202" s="160"/>
      <c r="V202" s="163" t="str">
        <f>IF(TÄYTTÖPOHJA!BL239&lt;&gt;0,TÄYTTÖPOHJA!BL239," ")</f>
        <v xml:space="preserve"> </v>
      </c>
      <c r="W202" s="163"/>
      <c r="X202" s="163"/>
      <c r="Y202" s="163"/>
      <c r="Z202" s="163"/>
      <c r="AA202" s="7"/>
    </row>
    <row r="203" spans="2:27" ht="15" customHeight="1" x14ac:dyDescent="0.3">
      <c r="B203" s="1"/>
      <c r="C203" s="42"/>
      <c r="D203" s="162"/>
      <c r="E203" s="162"/>
      <c r="F203" s="162"/>
      <c r="G203" s="162"/>
      <c r="H203" s="158" t="str">
        <f>TÄYTTÖPOHJA!H215</f>
        <v>Muu aika</v>
      </c>
      <c r="I203" s="159"/>
      <c r="J203" s="74" t="str">
        <f>IF(TÄYTTÖPOHJA!AS240=0," ",TÄYTTÖPOHJA!AZ240)</f>
        <v xml:space="preserve"> </v>
      </c>
      <c r="K203" s="3" t="str">
        <f>TÄYTTÖPOHJA!BA240</f>
        <v>h</v>
      </c>
      <c r="L203" s="26" t="str">
        <f>IF(TÄYTTÖPOHJA!AS240=0," ",TÄYTTÖPOHJA!BB240)</f>
        <v xml:space="preserve"> </v>
      </c>
      <c r="M203" s="160" t="str">
        <f>IF(TÄYTTÖPOHJA!BB240=0,"Ei arvioitu",TÄYTTÖPOHJA!BC240)</f>
        <v>Ei arvioitu</v>
      </c>
      <c r="N203" s="160"/>
      <c r="O203" s="160"/>
      <c r="P203" s="74" t="str">
        <f>IF(TÄYTTÖPOHJA!AS240=0," ",TÄYTTÖPOHJA!BF240)</f>
        <v xml:space="preserve"> </v>
      </c>
      <c r="Q203" s="3" t="str">
        <f>TÄYTTÖPOHJA!BG240</f>
        <v>h</v>
      </c>
      <c r="R203" s="26" t="str">
        <f>IF(TÄYTTÖPOHJA!AS240=0," ",TÄYTTÖPOHJA!BH240)</f>
        <v xml:space="preserve"> </v>
      </c>
      <c r="S203" s="160" t="str">
        <f>IF(TÄYTTÖPOHJA!BH240=0,"Ei arvioitu",TÄYTTÖPOHJA!BI240)</f>
        <v>Ei arvioitu</v>
      </c>
      <c r="T203" s="160"/>
      <c r="U203" s="160"/>
      <c r="V203" s="163" t="str">
        <f>IF(TÄYTTÖPOHJA!BL240&lt;&gt;0,TÄYTTÖPOHJA!BL240," ")</f>
        <v xml:space="preserve"> </v>
      </c>
      <c r="W203" s="163"/>
      <c r="X203" s="163"/>
      <c r="Y203" s="163"/>
      <c r="Z203" s="163"/>
      <c r="AA203" s="7"/>
    </row>
    <row r="204" spans="2:27" ht="15" customHeight="1" x14ac:dyDescent="0.3">
      <c r="B204" s="1"/>
      <c r="C204" s="26">
        <f>TÄYTTÖPOHJA!AS241</f>
        <v>0</v>
      </c>
      <c r="D204" s="162" t="str">
        <f>TÄYTTÖPOHJA!AT241</f>
        <v>Rajaturvallisuuden vakavat häiriöt</v>
      </c>
      <c r="E204" s="162"/>
      <c r="F204" s="162"/>
      <c r="G204" s="162"/>
      <c r="H204" s="158" t="str">
        <f>TÄYTTÖPOHJA!H216</f>
        <v>Palveluaika</v>
      </c>
      <c r="I204" s="159"/>
      <c r="J204" s="74" t="str">
        <f>IF(TÄYTTÖPOHJA!AS241=0," ",TÄYTTÖPOHJA!AZ241)</f>
        <v xml:space="preserve"> </v>
      </c>
      <c r="K204" s="3" t="str">
        <f>TÄYTTÖPOHJA!BA241</f>
        <v>h</v>
      </c>
      <c r="L204" s="26" t="str">
        <f>IF(TÄYTTÖPOHJA!AS241=0," ",TÄYTTÖPOHJA!BB241)</f>
        <v xml:space="preserve"> </v>
      </c>
      <c r="M204" s="160" t="str">
        <f>IF(TÄYTTÖPOHJA!BB241=0,"Ei arvioitu",TÄYTTÖPOHJA!BC241)</f>
        <v>Ei arvioitu</v>
      </c>
      <c r="N204" s="160"/>
      <c r="O204" s="160"/>
      <c r="P204" s="74" t="str">
        <f>IF(TÄYTTÖPOHJA!AS241=0," ",TÄYTTÖPOHJA!BF241)</f>
        <v xml:space="preserve"> </v>
      </c>
      <c r="Q204" s="3" t="str">
        <f>TÄYTTÖPOHJA!BG241</f>
        <v>h</v>
      </c>
      <c r="R204" s="26" t="str">
        <f>IF(TÄYTTÖPOHJA!AS241=0," ",TÄYTTÖPOHJA!BH241)</f>
        <v xml:space="preserve"> </v>
      </c>
      <c r="S204" s="160" t="str">
        <f>IF(TÄYTTÖPOHJA!BH241=0,"Ei arvioitu",TÄYTTÖPOHJA!BI241)</f>
        <v>Ei arvioitu</v>
      </c>
      <c r="T204" s="160"/>
      <c r="U204" s="160"/>
      <c r="V204" s="163" t="str">
        <f>IF(TÄYTTÖPOHJA!BL241&lt;&gt;0,TÄYTTÖPOHJA!BL241," ")</f>
        <v xml:space="preserve"> </v>
      </c>
      <c r="W204" s="163"/>
      <c r="X204" s="163"/>
      <c r="Y204" s="163"/>
      <c r="Z204" s="163"/>
      <c r="AA204" s="7"/>
    </row>
    <row r="205" spans="2:27" ht="15" customHeight="1" x14ac:dyDescent="0.3">
      <c r="B205" s="1"/>
      <c r="C205" s="42"/>
      <c r="D205" s="162"/>
      <c r="E205" s="162"/>
      <c r="F205" s="162"/>
      <c r="G205" s="162"/>
      <c r="H205" s="158" t="str">
        <f>TÄYTTÖPOHJA!H217</f>
        <v>Virka-aika</v>
      </c>
      <c r="I205" s="159"/>
      <c r="J205" s="74" t="str">
        <f>IF(TÄYTTÖPOHJA!AS242=0," ",TÄYTTÖPOHJA!AZ242)</f>
        <v xml:space="preserve"> </v>
      </c>
      <c r="K205" s="3" t="str">
        <f>TÄYTTÖPOHJA!BA242</f>
        <v>h</v>
      </c>
      <c r="L205" s="26" t="str">
        <f>IF(TÄYTTÖPOHJA!AS242=0," ",TÄYTTÖPOHJA!BB242)</f>
        <v xml:space="preserve"> </v>
      </c>
      <c r="M205" s="160" t="str">
        <f>IF(TÄYTTÖPOHJA!BB242=0,"Ei arvioitu",TÄYTTÖPOHJA!BC242)</f>
        <v>Ei arvioitu</v>
      </c>
      <c r="N205" s="160"/>
      <c r="O205" s="160"/>
      <c r="P205" s="74" t="str">
        <f>IF(TÄYTTÖPOHJA!AS242=0," ",TÄYTTÖPOHJA!BF242)</f>
        <v xml:space="preserve"> </v>
      </c>
      <c r="Q205" s="3" t="str">
        <f>TÄYTTÖPOHJA!BG242</f>
        <v>h</v>
      </c>
      <c r="R205" s="26" t="str">
        <f>IF(TÄYTTÖPOHJA!AS242=0," ",TÄYTTÖPOHJA!BH242)</f>
        <v xml:space="preserve"> </v>
      </c>
      <c r="S205" s="160" t="str">
        <f>IF(TÄYTTÖPOHJA!BH242=0,"Ei arvioitu",TÄYTTÖPOHJA!BI242)</f>
        <v>Ei arvioitu</v>
      </c>
      <c r="T205" s="160"/>
      <c r="U205" s="160"/>
      <c r="V205" s="163" t="str">
        <f>IF(TÄYTTÖPOHJA!BL242&lt;&gt;0,TÄYTTÖPOHJA!BL242," ")</f>
        <v xml:space="preserve"> </v>
      </c>
      <c r="W205" s="163"/>
      <c r="X205" s="163"/>
      <c r="Y205" s="163"/>
      <c r="Z205" s="163"/>
      <c r="AA205" s="7"/>
    </row>
    <row r="206" spans="2:27" ht="15" customHeight="1" x14ac:dyDescent="0.3">
      <c r="B206" s="1"/>
      <c r="C206" s="42"/>
      <c r="D206" s="162"/>
      <c r="E206" s="162"/>
      <c r="F206" s="162"/>
      <c r="G206" s="162"/>
      <c r="H206" s="158" t="str">
        <f>TÄYTTÖPOHJA!H218</f>
        <v>Muu aika</v>
      </c>
      <c r="I206" s="159"/>
      <c r="J206" s="74" t="str">
        <f>IF(TÄYTTÖPOHJA!AS243=0," ",TÄYTTÖPOHJA!AZ243)</f>
        <v xml:space="preserve"> </v>
      </c>
      <c r="K206" s="3" t="str">
        <f>TÄYTTÖPOHJA!BA243</f>
        <v>h</v>
      </c>
      <c r="L206" s="26" t="str">
        <f>IF(TÄYTTÖPOHJA!AS243=0," ",TÄYTTÖPOHJA!BB243)</f>
        <v xml:space="preserve"> </v>
      </c>
      <c r="M206" s="160" t="str">
        <f>IF(TÄYTTÖPOHJA!BB243=0,"Ei arvioitu",TÄYTTÖPOHJA!BC243)</f>
        <v>Ei arvioitu</v>
      </c>
      <c r="N206" s="160"/>
      <c r="O206" s="160"/>
      <c r="P206" s="74" t="str">
        <f>IF(TÄYTTÖPOHJA!AS243=0," ",TÄYTTÖPOHJA!BF243)</f>
        <v xml:space="preserve"> </v>
      </c>
      <c r="Q206" s="3" t="str">
        <f>TÄYTTÖPOHJA!BG243</f>
        <v>h</v>
      </c>
      <c r="R206" s="26" t="str">
        <f>IF(TÄYTTÖPOHJA!AS243=0," ",TÄYTTÖPOHJA!BH243)</f>
        <v xml:space="preserve"> </v>
      </c>
      <c r="S206" s="160" t="str">
        <f>IF(TÄYTTÖPOHJA!BH243=0,"Ei arvioitu",TÄYTTÖPOHJA!BI243)</f>
        <v>Ei arvioitu</v>
      </c>
      <c r="T206" s="160"/>
      <c r="U206" s="160"/>
      <c r="V206" s="163" t="str">
        <f>IF(TÄYTTÖPOHJA!BL243&lt;&gt;0,TÄYTTÖPOHJA!BL243," ")</f>
        <v xml:space="preserve"> </v>
      </c>
      <c r="W206" s="163"/>
      <c r="X206" s="163"/>
      <c r="Y206" s="163"/>
      <c r="Z206" s="163"/>
      <c r="AA206" s="7"/>
    </row>
    <row r="207" spans="2:27" ht="15" customHeight="1" x14ac:dyDescent="0.3">
      <c r="B207" s="1"/>
      <c r="C207" s="26">
        <f>TÄYTTÖPOHJA!AS244</f>
        <v>0</v>
      </c>
      <c r="D207" s="162" t="str">
        <f>TÄYTTÖPOHJA!AT244</f>
        <v>Poliittinen, taloudellinen ja sotilaallinen painostus</v>
      </c>
      <c r="E207" s="162"/>
      <c r="F207" s="162"/>
      <c r="G207" s="162"/>
      <c r="H207" s="158" t="str">
        <f>TÄYTTÖPOHJA!H219</f>
        <v>Palveluaika</v>
      </c>
      <c r="I207" s="159"/>
      <c r="J207" s="74" t="str">
        <f>IF(TÄYTTÖPOHJA!AS244=0," ",TÄYTTÖPOHJA!AZ244)</f>
        <v xml:space="preserve"> </v>
      </c>
      <c r="K207" s="3" t="str">
        <f>TÄYTTÖPOHJA!BA244</f>
        <v>h</v>
      </c>
      <c r="L207" s="26" t="str">
        <f>IF(TÄYTTÖPOHJA!AS244=0," ",TÄYTTÖPOHJA!BB244)</f>
        <v xml:space="preserve"> </v>
      </c>
      <c r="M207" s="160" t="str">
        <f>IF(TÄYTTÖPOHJA!BB244=0,"Ei arvioitu",TÄYTTÖPOHJA!BC244)</f>
        <v>Ei arvioitu</v>
      </c>
      <c r="N207" s="160"/>
      <c r="O207" s="160"/>
      <c r="P207" s="74" t="str">
        <f>IF(TÄYTTÖPOHJA!AS244=0," ",TÄYTTÖPOHJA!BF244)</f>
        <v xml:space="preserve"> </v>
      </c>
      <c r="Q207" s="3" t="str">
        <f>TÄYTTÖPOHJA!BG244</f>
        <v>h</v>
      </c>
      <c r="R207" s="26" t="str">
        <f>IF(TÄYTTÖPOHJA!AS244=0," ",TÄYTTÖPOHJA!BH244)</f>
        <v xml:space="preserve"> </v>
      </c>
      <c r="S207" s="160" t="str">
        <f>IF(TÄYTTÖPOHJA!BH244=0,"Ei arvioitu",TÄYTTÖPOHJA!BI244)</f>
        <v>Ei arvioitu</v>
      </c>
      <c r="T207" s="160"/>
      <c r="U207" s="160"/>
      <c r="V207" s="163" t="str">
        <f>IF(TÄYTTÖPOHJA!BL244&lt;&gt;0,TÄYTTÖPOHJA!BL244," ")</f>
        <v xml:space="preserve"> </v>
      </c>
      <c r="W207" s="163"/>
      <c r="X207" s="163"/>
      <c r="Y207" s="163"/>
      <c r="Z207" s="163"/>
      <c r="AA207" s="7"/>
    </row>
    <row r="208" spans="2:27" ht="15" customHeight="1" x14ac:dyDescent="0.3">
      <c r="B208" s="1"/>
      <c r="C208" s="42"/>
      <c r="D208" s="162"/>
      <c r="E208" s="162"/>
      <c r="F208" s="162"/>
      <c r="G208" s="162"/>
      <c r="H208" s="158" t="str">
        <f>TÄYTTÖPOHJA!H220</f>
        <v>Virka-aika</v>
      </c>
      <c r="I208" s="159"/>
      <c r="J208" s="74" t="str">
        <f>IF(TÄYTTÖPOHJA!AS245=0," ",TÄYTTÖPOHJA!AZ245)</f>
        <v xml:space="preserve"> </v>
      </c>
      <c r="K208" s="3" t="str">
        <f>TÄYTTÖPOHJA!BA245</f>
        <v>h</v>
      </c>
      <c r="L208" s="26" t="str">
        <f>IF(TÄYTTÖPOHJA!AS245=0," ",TÄYTTÖPOHJA!BB245)</f>
        <v xml:space="preserve"> </v>
      </c>
      <c r="M208" s="160" t="str">
        <f>IF(TÄYTTÖPOHJA!BB245=0,"Ei arvioitu",TÄYTTÖPOHJA!BC245)</f>
        <v>Ei arvioitu</v>
      </c>
      <c r="N208" s="160"/>
      <c r="O208" s="160"/>
      <c r="P208" s="74" t="str">
        <f>IF(TÄYTTÖPOHJA!AS245=0," ",TÄYTTÖPOHJA!BF245)</f>
        <v xml:space="preserve"> </v>
      </c>
      <c r="Q208" s="3" t="str">
        <f>TÄYTTÖPOHJA!BG245</f>
        <v>h</v>
      </c>
      <c r="R208" s="26" t="str">
        <f>IF(TÄYTTÖPOHJA!AS245=0," ",TÄYTTÖPOHJA!BH245)</f>
        <v xml:space="preserve"> </v>
      </c>
      <c r="S208" s="160" t="str">
        <f>IF(TÄYTTÖPOHJA!BH245=0,"Ei arvioitu",TÄYTTÖPOHJA!BI245)</f>
        <v>Ei arvioitu</v>
      </c>
      <c r="T208" s="160"/>
      <c r="U208" s="160"/>
      <c r="V208" s="163" t="str">
        <f>IF(TÄYTTÖPOHJA!BL245&lt;&gt;0,TÄYTTÖPOHJA!BL245," ")</f>
        <v xml:space="preserve"> </v>
      </c>
      <c r="W208" s="163"/>
      <c r="X208" s="163"/>
      <c r="Y208" s="163"/>
      <c r="Z208" s="163"/>
      <c r="AA208" s="7"/>
    </row>
    <row r="209" spans="2:27" ht="15" customHeight="1" x14ac:dyDescent="0.3">
      <c r="B209" s="1"/>
      <c r="C209" s="42"/>
      <c r="D209" s="162"/>
      <c r="E209" s="162"/>
      <c r="F209" s="162"/>
      <c r="G209" s="162"/>
      <c r="H209" s="158" t="str">
        <f>TÄYTTÖPOHJA!H221</f>
        <v>Muu aika</v>
      </c>
      <c r="I209" s="159"/>
      <c r="J209" s="74" t="str">
        <f>IF(TÄYTTÖPOHJA!AS246=0," ",TÄYTTÖPOHJA!AZ246)</f>
        <v xml:space="preserve"> </v>
      </c>
      <c r="K209" s="3" t="str">
        <f>TÄYTTÖPOHJA!BA246</f>
        <v>h</v>
      </c>
      <c r="L209" s="26" t="str">
        <f>IF(TÄYTTÖPOHJA!AS246=0," ",TÄYTTÖPOHJA!BB246)</f>
        <v xml:space="preserve"> </v>
      </c>
      <c r="M209" s="160" t="str">
        <f>IF(TÄYTTÖPOHJA!BB246=0,"Ei arvioitu",TÄYTTÖPOHJA!BC246)</f>
        <v>Ei arvioitu</v>
      </c>
      <c r="N209" s="160"/>
      <c r="O209" s="160"/>
      <c r="P209" s="74" t="str">
        <f>IF(TÄYTTÖPOHJA!AS246=0," ",TÄYTTÖPOHJA!BF246)</f>
        <v xml:space="preserve"> </v>
      </c>
      <c r="Q209" s="3" t="str">
        <f>TÄYTTÖPOHJA!BG246</f>
        <v>h</v>
      </c>
      <c r="R209" s="26" t="str">
        <f>IF(TÄYTTÖPOHJA!AS246=0," ",TÄYTTÖPOHJA!BH246)</f>
        <v xml:space="preserve"> </v>
      </c>
      <c r="S209" s="160" t="str">
        <f>IF(TÄYTTÖPOHJA!BH246=0,"Ei arvioitu",TÄYTTÖPOHJA!BI246)</f>
        <v>Ei arvioitu</v>
      </c>
      <c r="T209" s="160"/>
      <c r="U209" s="160"/>
      <c r="V209" s="163" t="str">
        <f>IF(TÄYTTÖPOHJA!BL246&lt;&gt;0,TÄYTTÖPOHJA!BL246," ")</f>
        <v xml:space="preserve"> </v>
      </c>
      <c r="W209" s="163"/>
      <c r="X209" s="163"/>
      <c r="Y209" s="163"/>
      <c r="Z209" s="163"/>
      <c r="AA209" s="7"/>
    </row>
    <row r="210" spans="2:27" ht="15" customHeight="1" x14ac:dyDescent="0.3">
      <c r="B210" s="1"/>
      <c r="C210" s="26">
        <f>TÄYTTÖPOHJA!AS247</f>
        <v>0</v>
      </c>
      <c r="D210" s="162" t="str">
        <f>TÄYTTÖPOHJA!AT247</f>
        <v>Sotilaallisen voiman käyttö</v>
      </c>
      <c r="E210" s="162"/>
      <c r="F210" s="162"/>
      <c r="G210" s="162"/>
      <c r="H210" s="158" t="str">
        <f>TÄYTTÖPOHJA!H222</f>
        <v>Palveluaika</v>
      </c>
      <c r="I210" s="159"/>
      <c r="J210" s="74" t="str">
        <f>IF(TÄYTTÖPOHJA!AS247=0," ",TÄYTTÖPOHJA!AZ247)</f>
        <v xml:space="preserve"> </v>
      </c>
      <c r="K210" s="3" t="str">
        <f>TÄYTTÖPOHJA!BA247</f>
        <v>h</v>
      </c>
      <c r="L210" s="26" t="str">
        <f>IF(TÄYTTÖPOHJA!AS247=0," ",TÄYTTÖPOHJA!BB247)</f>
        <v xml:space="preserve"> </v>
      </c>
      <c r="M210" s="160" t="str">
        <f>IF(TÄYTTÖPOHJA!BB247=0,"Ei arvioitu",TÄYTTÖPOHJA!BC247)</f>
        <v>Ei arvioitu</v>
      </c>
      <c r="N210" s="160"/>
      <c r="O210" s="160"/>
      <c r="P210" s="74" t="str">
        <f>IF(TÄYTTÖPOHJA!AS247=0," ",TÄYTTÖPOHJA!BF247)</f>
        <v xml:space="preserve"> </v>
      </c>
      <c r="Q210" s="3" t="str">
        <f>TÄYTTÖPOHJA!BG247</f>
        <v>h</v>
      </c>
      <c r="R210" s="26" t="str">
        <f>IF(TÄYTTÖPOHJA!AS247=0," ",TÄYTTÖPOHJA!BH247)</f>
        <v xml:space="preserve"> </v>
      </c>
      <c r="S210" s="160" t="str">
        <f>IF(TÄYTTÖPOHJA!BH247=0,"Ei arvioitu",TÄYTTÖPOHJA!BI247)</f>
        <v>Ei arvioitu</v>
      </c>
      <c r="T210" s="160"/>
      <c r="U210" s="160"/>
      <c r="V210" s="163" t="str">
        <f>IF(TÄYTTÖPOHJA!BL247&lt;&gt;0,TÄYTTÖPOHJA!BL247," ")</f>
        <v xml:space="preserve"> </v>
      </c>
      <c r="W210" s="163"/>
      <c r="X210" s="163"/>
      <c r="Y210" s="163"/>
      <c r="Z210" s="163"/>
      <c r="AA210" s="7"/>
    </row>
    <row r="211" spans="2:27" ht="15" customHeight="1" x14ac:dyDescent="0.3">
      <c r="B211" s="1"/>
      <c r="C211" s="42"/>
      <c r="D211" s="162"/>
      <c r="E211" s="162"/>
      <c r="F211" s="162"/>
      <c r="G211" s="162"/>
      <c r="H211" s="158" t="str">
        <f>TÄYTTÖPOHJA!H223</f>
        <v>Virka-aika</v>
      </c>
      <c r="I211" s="159"/>
      <c r="J211" s="74" t="str">
        <f>IF(TÄYTTÖPOHJA!AS248=0," ",TÄYTTÖPOHJA!AZ248)</f>
        <v xml:space="preserve"> </v>
      </c>
      <c r="K211" s="3" t="str">
        <f>TÄYTTÖPOHJA!BA248</f>
        <v>h</v>
      </c>
      <c r="L211" s="26" t="str">
        <f>IF(TÄYTTÖPOHJA!AS248=0," ",TÄYTTÖPOHJA!BB248)</f>
        <v xml:space="preserve"> </v>
      </c>
      <c r="M211" s="160" t="str">
        <f>IF(TÄYTTÖPOHJA!BB248=0,"Ei arvioitu",TÄYTTÖPOHJA!BC248)</f>
        <v>Ei arvioitu</v>
      </c>
      <c r="N211" s="160"/>
      <c r="O211" s="160"/>
      <c r="P211" s="74" t="str">
        <f>IF(TÄYTTÖPOHJA!AS248=0," ",TÄYTTÖPOHJA!BF248)</f>
        <v xml:space="preserve"> </v>
      </c>
      <c r="Q211" s="3" t="str">
        <f>TÄYTTÖPOHJA!BG248</f>
        <v>h</v>
      </c>
      <c r="R211" s="26" t="str">
        <f>IF(TÄYTTÖPOHJA!AS248=0," ",TÄYTTÖPOHJA!BH248)</f>
        <v xml:space="preserve"> </v>
      </c>
      <c r="S211" s="160" t="str">
        <f>IF(TÄYTTÖPOHJA!BH248=0,"Ei arvioitu",TÄYTTÖPOHJA!BI248)</f>
        <v>Ei arvioitu</v>
      </c>
      <c r="T211" s="160"/>
      <c r="U211" s="160"/>
      <c r="V211" s="163" t="str">
        <f>IF(TÄYTTÖPOHJA!BL248&lt;&gt;0,TÄYTTÖPOHJA!BL248," ")</f>
        <v xml:space="preserve"> </v>
      </c>
      <c r="W211" s="163"/>
      <c r="X211" s="163"/>
      <c r="Y211" s="163"/>
      <c r="Z211" s="163"/>
      <c r="AA211" s="7"/>
    </row>
    <row r="212" spans="2:27" ht="15" customHeight="1" x14ac:dyDescent="0.3">
      <c r="B212" s="1"/>
      <c r="C212" s="42"/>
      <c r="D212" s="162"/>
      <c r="E212" s="162"/>
      <c r="F212" s="162"/>
      <c r="G212" s="162"/>
      <c r="H212" s="158" t="str">
        <f>TÄYTTÖPOHJA!H224</f>
        <v>Muu aika</v>
      </c>
      <c r="I212" s="159"/>
      <c r="J212" s="74" t="str">
        <f>IF(TÄYTTÖPOHJA!AS249=0," ",TÄYTTÖPOHJA!AZ249)</f>
        <v xml:space="preserve"> </v>
      </c>
      <c r="K212" s="3" t="str">
        <f>TÄYTTÖPOHJA!BA249</f>
        <v>h</v>
      </c>
      <c r="L212" s="26" t="str">
        <f>IF(TÄYTTÖPOHJA!AS249=0," ",TÄYTTÖPOHJA!BB249)</f>
        <v xml:space="preserve"> </v>
      </c>
      <c r="M212" s="160" t="str">
        <f>IF(TÄYTTÖPOHJA!BB249=0,"Ei arvioitu",TÄYTTÖPOHJA!BC249)</f>
        <v>Ei arvioitu</v>
      </c>
      <c r="N212" s="160"/>
      <c r="O212" s="160"/>
      <c r="P212" s="74" t="str">
        <f>IF(TÄYTTÖPOHJA!AS249=0," ",TÄYTTÖPOHJA!BF249)</f>
        <v xml:space="preserve"> </v>
      </c>
      <c r="Q212" s="3" t="str">
        <f>TÄYTTÖPOHJA!BG249</f>
        <v>h</v>
      </c>
      <c r="R212" s="26" t="str">
        <f>IF(TÄYTTÖPOHJA!AS249=0," ",TÄYTTÖPOHJA!BH249)</f>
        <v xml:space="preserve"> </v>
      </c>
      <c r="S212" s="160" t="str">
        <f>IF(TÄYTTÖPOHJA!BH249=0,"Ei arvioitu",TÄYTTÖPOHJA!BI249)</f>
        <v>Ei arvioitu</v>
      </c>
      <c r="T212" s="160"/>
      <c r="U212" s="160"/>
      <c r="V212" s="163" t="str">
        <f>IF(TÄYTTÖPOHJA!BL249&lt;&gt;0,TÄYTTÖPOHJA!BL249," ")</f>
        <v xml:space="preserve"> </v>
      </c>
      <c r="W212" s="163"/>
      <c r="X212" s="163"/>
      <c r="Y212" s="163"/>
      <c r="Z212" s="163"/>
      <c r="AA212" s="7"/>
    </row>
    <row r="213" spans="2:27" ht="15" customHeight="1" x14ac:dyDescent="0.25">
      <c r="B213" s="1"/>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7"/>
    </row>
    <row r="214" spans="2:27" ht="15" customHeight="1" x14ac:dyDescent="0.25">
      <c r="B214" s="1"/>
      <c r="C214" s="164" t="s">
        <v>252</v>
      </c>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7"/>
    </row>
    <row r="215" spans="2:27" ht="15" customHeight="1" x14ac:dyDescent="0.25">
      <c r="B215" s="1"/>
      <c r="C215" s="42"/>
      <c r="D215" s="42"/>
      <c r="E215" s="42"/>
      <c r="F215" s="42"/>
      <c r="G215" s="42"/>
      <c r="H215" s="42"/>
      <c r="I215" s="42"/>
      <c r="J215" s="165" t="str">
        <f>TÄYTTÖPOHJA!AZ253</f>
        <v>Kesto, jolla pienin vaikutus</v>
      </c>
      <c r="K215" s="165"/>
      <c r="L215" s="165"/>
      <c r="M215" s="165"/>
      <c r="N215" s="165"/>
      <c r="O215" s="165"/>
      <c r="P215" s="165" t="str">
        <f>TÄYTTÖPOHJA!BF253</f>
        <v>Kesto, jolla suurin vaikutus</v>
      </c>
      <c r="Q215" s="165"/>
      <c r="R215" s="165"/>
      <c r="S215" s="165"/>
      <c r="T215" s="165"/>
      <c r="U215" s="165"/>
      <c r="V215" s="42"/>
      <c r="W215" s="42"/>
      <c r="X215" s="42"/>
      <c r="Y215" s="42"/>
      <c r="Z215" s="42"/>
      <c r="AA215" s="7"/>
    </row>
    <row r="216" spans="2:27" ht="15" customHeight="1" x14ac:dyDescent="0.3">
      <c r="B216" s="1"/>
      <c r="C216" s="42"/>
      <c r="D216" s="42"/>
      <c r="E216" s="42"/>
      <c r="F216" s="42"/>
      <c r="G216" s="42"/>
      <c r="H216" s="42"/>
      <c r="I216" s="42"/>
      <c r="J216" s="166" t="str">
        <f>TÄYTTÖPOHJA!AZ254</f>
        <v>Kesto</v>
      </c>
      <c r="K216" s="166"/>
      <c r="L216" s="166" t="str">
        <f>TÄYTTÖPOHJA!BB254</f>
        <v>Vaikutus</v>
      </c>
      <c r="M216" s="166"/>
      <c r="N216" s="166"/>
      <c r="O216" s="166"/>
      <c r="P216" s="166" t="str">
        <f>TÄYTTÖPOHJA!BF254</f>
        <v>Kesto</v>
      </c>
      <c r="Q216" s="166"/>
      <c r="R216" s="166" t="str">
        <f>TÄYTTÖPOHJA!BH254</f>
        <v>Vaikutus</v>
      </c>
      <c r="S216" s="166"/>
      <c r="T216" s="166"/>
      <c r="U216" s="166"/>
      <c r="V216" s="166" t="str">
        <f>TÄYTTÖPOHJA!BL254</f>
        <v>Muu vaikutus, mikä:</v>
      </c>
      <c r="W216" s="166"/>
      <c r="X216" s="166"/>
      <c r="Y216" s="166"/>
      <c r="Z216" s="166"/>
      <c r="AA216" s="7"/>
    </row>
    <row r="217" spans="2:27" ht="15" customHeight="1" x14ac:dyDescent="0.3">
      <c r="B217" s="1"/>
      <c r="C217" s="26" t="str">
        <f>IF(TÄYTTÖPOHJA!AS255=0," ",TÄYTTÖPOHJA!AS255)</f>
        <v xml:space="preserve"> </v>
      </c>
      <c r="D217" s="157" t="str">
        <f>IF(TÄYTTÖPOHJA!AS255=0," ",TÄYTTÖPOHJA!AT255)</f>
        <v xml:space="preserve"> </v>
      </c>
      <c r="E217" s="157"/>
      <c r="F217" s="157"/>
      <c r="G217" s="157"/>
      <c r="H217" s="158" t="str">
        <f>TÄYTTÖPOHJA!AX255</f>
        <v>Palveluaika</v>
      </c>
      <c r="I217" s="159"/>
      <c r="J217" s="74" t="str">
        <f>IF(TÄYTTÖPOHJA!AS255=0," ",TÄYTTÖPOHJA!AZ255)</f>
        <v xml:space="preserve"> </v>
      </c>
      <c r="K217" s="3" t="str">
        <f>TÄYTTÖPOHJA!BA255</f>
        <v>h</v>
      </c>
      <c r="L217" s="26" t="str">
        <f>IF(TÄYTTÖPOHJA!AS255=0," ",TÄYTTÖPOHJA!BB255)</f>
        <v xml:space="preserve"> </v>
      </c>
      <c r="M217" s="160" t="str">
        <f>IF(TÄYTTÖPOHJA!BB255=0," ",TÄYTTÖPOHJA!BC255)</f>
        <v xml:space="preserve"> </v>
      </c>
      <c r="N217" s="160"/>
      <c r="O217" s="160"/>
      <c r="P217" s="74" t="str">
        <f>IF(TÄYTTÖPOHJA!AS255=0," ",TÄYTTÖPOHJA!BF255)</f>
        <v xml:space="preserve"> </v>
      </c>
      <c r="Q217" s="3" t="str">
        <f>TÄYTTÖPOHJA!BG255</f>
        <v>h</v>
      </c>
      <c r="R217" s="26" t="str">
        <f>IF(TÄYTTÖPOHJA!AS255=0," ",TÄYTTÖPOHJA!BH255)</f>
        <v xml:space="preserve"> </v>
      </c>
      <c r="S217" s="160" t="str">
        <f>IF(TÄYTTÖPOHJA!BH255=0," ",TÄYTTÖPOHJA!BI255)</f>
        <v xml:space="preserve"> </v>
      </c>
      <c r="T217" s="160"/>
      <c r="U217" s="160"/>
      <c r="V217" s="163" t="str">
        <f>IF(TÄYTTÖPOHJA!BL255&lt;&gt;0,TÄYTTÖPOHJA!BL255," ")</f>
        <v xml:space="preserve"> </v>
      </c>
      <c r="W217" s="163"/>
      <c r="X217" s="163"/>
      <c r="Y217" s="163"/>
      <c r="Z217" s="163"/>
      <c r="AA217" s="7"/>
    </row>
    <row r="218" spans="2:27" ht="15" customHeight="1" x14ac:dyDescent="0.3">
      <c r="B218" s="1"/>
      <c r="C218" s="42"/>
      <c r="D218" s="157"/>
      <c r="E218" s="157"/>
      <c r="F218" s="157"/>
      <c r="G218" s="157"/>
      <c r="H218" s="158" t="str">
        <f>TÄYTTÖPOHJA!AX256</f>
        <v>Virka-aika</v>
      </c>
      <c r="I218" s="159"/>
      <c r="J218" s="74" t="str">
        <f>IF(TÄYTTÖPOHJA!AS256=0," ",TÄYTTÖPOHJA!AZ256)</f>
        <v xml:space="preserve"> </v>
      </c>
      <c r="K218" s="3" t="str">
        <f>TÄYTTÖPOHJA!BA256</f>
        <v>h</v>
      </c>
      <c r="L218" s="26" t="str">
        <f>IF(TÄYTTÖPOHJA!AS256=0," ",TÄYTTÖPOHJA!BB256)</f>
        <v xml:space="preserve"> </v>
      </c>
      <c r="M218" s="160" t="str">
        <f>IF(TÄYTTÖPOHJA!BB256=0," ",TÄYTTÖPOHJA!BC256)</f>
        <v xml:space="preserve"> </v>
      </c>
      <c r="N218" s="160"/>
      <c r="O218" s="160"/>
      <c r="P218" s="74" t="str">
        <f>IF(TÄYTTÖPOHJA!AS256=0," ",TÄYTTÖPOHJA!BF256)</f>
        <v xml:space="preserve"> </v>
      </c>
      <c r="Q218" s="3" t="str">
        <f>TÄYTTÖPOHJA!BG256</f>
        <v>h</v>
      </c>
      <c r="R218" s="26" t="str">
        <f>IF(TÄYTTÖPOHJA!AS256=0," ",TÄYTTÖPOHJA!BH256)</f>
        <v xml:space="preserve"> </v>
      </c>
      <c r="S218" s="160" t="str">
        <f>IF(TÄYTTÖPOHJA!BH256=0," ",TÄYTTÖPOHJA!BI256)</f>
        <v xml:space="preserve"> </v>
      </c>
      <c r="T218" s="160"/>
      <c r="U218" s="160"/>
      <c r="V218" s="163" t="str">
        <f>IF(TÄYTTÖPOHJA!BL256&lt;&gt;0,TÄYTTÖPOHJA!BL256," ")</f>
        <v xml:space="preserve"> </v>
      </c>
      <c r="W218" s="163"/>
      <c r="X218" s="163"/>
      <c r="Y218" s="163"/>
      <c r="Z218" s="163"/>
      <c r="AA218" s="7"/>
    </row>
    <row r="219" spans="2:27" ht="15" customHeight="1" x14ac:dyDescent="0.3">
      <c r="B219" s="1"/>
      <c r="C219" s="42"/>
      <c r="D219" s="157"/>
      <c r="E219" s="157"/>
      <c r="F219" s="157"/>
      <c r="G219" s="157"/>
      <c r="H219" s="158" t="str">
        <f>TÄYTTÖPOHJA!AX257</f>
        <v>Muu aika</v>
      </c>
      <c r="I219" s="159"/>
      <c r="J219" s="74" t="str">
        <f>IF(TÄYTTÖPOHJA!AS257=0," ",TÄYTTÖPOHJA!AZ257)</f>
        <v xml:space="preserve"> </v>
      </c>
      <c r="K219" s="3" t="str">
        <f>TÄYTTÖPOHJA!BA257</f>
        <v>h</v>
      </c>
      <c r="L219" s="26" t="str">
        <f>IF(TÄYTTÖPOHJA!AS257=0," ",TÄYTTÖPOHJA!BB257)</f>
        <v xml:space="preserve"> </v>
      </c>
      <c r="M219" s="160" t="str">
        <f>IF(TÄYTTÖPOHJA!BB257=0," ",TÄYTTÖPOHJA!BC257)</f>
        <v xml:space="preserve"> </v>
      </c>
      <c r="N219" s="160"/>
      <c r="O219" s="160"/>
      <c r="P219" s="74" t="str">
        <f>IF(TÄYTTÖPOHJA!AS257=0," ",TÄYTTÖPOHJA!BF257)</f>
        <v xml:space="preserve"> </v>
      </c>
      <c r="Q219" s="3" t="str">
        <f>TÄYTTÖPOHJA!BG257</f>
        <v>h</v>
      </c>
      <c r="R219" s="26" t="str">
        <f>IF(TÄYTTÖPOHJA!AS257=0," ",TÄYTTÖPOHJA!BH257)</f>
        <v xml:space="preserve"> </v>
      </c>
      <c r="S219" s="160" t="str">
        <f>IF(TÄYTTÖPOHJA!BH257=0," ",TÄYTTÖPOHJA!BI257)</f>
        <v xml:space="preserve"> </v>
      </c>
      <c r="T219" s="160"/>
      <c r="U219" s="160"/>
      <c r="V219" s="163" t="str">
        <f>IF(TÄYTTÖPOHJA!BL257&lt;&gt;0,TÄYTTÖPOHJA!BL257," ")</f>
        <v xml:space="preserve"> </v>
      </c>
      <c r="W219" s="163"/>
      <c r="X219" s="163"/>
      <c r="Y219" s="163"/>
      <c r="Z219" s="163"/>
      <c r="AA219" s="7"/>
    </row>
    <row r="220" spans="2:27" ht="15" customHeight="1" x14ac:dyDescent="0.3">
      <c r="B220" s="1"/>
      <c r="C220" s="26" t="str">
        <f>IF(TÄYTTÖPOHJA!AS258=0," ",TÄYTTÖPOHJA!AS258)</f>
        <v xml:space="preserve"> </v>
      </c>
      <c r="D220" s="157" t="str">
        <f>IF(TÄYTTÖPOHJA!AS258=0," ",TÄYTTÖPOHJA!AT258)</f>
        <v xml:space="preserve"> </v>
      </c>
      <c r="E220" s="157"/>
      <c r="F220" s="157"/>
      <c r="G220" s="157"/>
      <c r="H220" s="158" t="str">
        <f>TÄYTTÖPOHJA!AX258</f>
        <v>Palveluaika</v>
      </c>
      <c r="I220" s="159"/>
      <c r="J220" s="74" t="str">
        <f>IF(TÄYTTÖPOHJA!AS258=0," ",TÄYTTÖPOHJA!AZ258)</f>
        <v xml:space="preserve"> </v>
      </c>
      <c r="K220" s="3" t="str">
        <f>TÄYTTÖPOHJA!BA258</f>
        <v>h</v>
      </c>
      <c r="L220" s="26" t="str">
        <f>IF(TÄYTTÖPOHJA!AS258=0," ",TÄYTTÖPOHJA!BB258)</f>
        <v xml:space="preserve"> </v>
      </c>
      <c r="M220" s="160" t="str">
        <f>IF(TÄYTTÖPOHJA!BB258=0," ",TÄYTTÖPOHJA!BC258)</f>
        <v xml:space="preserve"> </v>
      </c>
      <c r="N220" s="160"/>
      <c r="O220" s="160"/>
      <c r="P220" s="74" t="str">
        <f>IF(TÄYTTÖPOHJA!AS258=0," ",TÄYTTÖPOHJA!BF258)</f>
        <v xml:space="preserve"> </v>
      </c>
      <c r="Q220" s="3" t="str">
        <f>TÄYTTÖPOHJA!BG258</f>
        <v>h</v>
      </c>
      <c r="R220" s="26" t="str">
        <f>IF(TÄYTTÖPOHJA!AS258=0," ",TÄYTTÖPOHJA!BH258)</f>
        <v xml:space="preserve"> </v>
      </c>
      <c r="S220" s="160" t="str">
        <f>IF(TÄYTTÖPOHJA!BH258=0," ",TÄYTTÖPOHJA!BI258)</f>
        <v xml:space="preserve"> </v>
      </c>
      <c r="T220" s="160"/>
      <c r="U220" s="160"/>
      <c r="V220" s="163" t="str">
        <f>IF(TÄYTTÖPOHJA!BL258&lt;&gt;0,TÄYTTÖPOHJA!BL258," ")</f>
        <v xml:space="preserve"> </v>
      </c>
      <c r="W220" s="163"/>
      <c r="X220" s="163"/>
      <c r="Y220" s="163"/>
      <c r="Z220" s="163"/>
      <c r="AA220" s="7"/>
    </row>
    <row r="221" spans="2:27" ht="15" customHeight="1" x14ac:dyDescent="0.3">
      <c r="B221" s="1"/>
      <c r="C221" s="42"/>
      <c r="D221" s="157"/>
      <c r="E221" s="157"/>
      <c r="F221" s="157"/>
      <c r="G221" s="157"/>
      <c r="H221" s="158" t="str">
        <f>TÄYTTÖPOHJA!AX259</f>
        <v>Virka-aika</v>
      </c>
      <c r="I221" s="159"/>
      <c r="J221" s="74" t="str">
        <f>IF(TÄYTTÖPOHJA!AS259=0," ",TÄYTTÖPOHJA!AZ259)</f>
        <v xml:space="preserve"> </v>
      </c>
      <c r="K221" s="3" t="str">
        <f>TÄYTTÖPOHJA!BA259</f>
        <v>h</v>
      </c>
      <c r="L221" s="26" t="str">
        <f>IF(TÄYTTÖPOHJA!AS259=0," ",TÄYTTÖPOHJA!BB259)</f>
        <v xml:space="preserve"> </v>
      </c>
      <c r="M221" s="160" t="str">
        <f>IF(TÄYTTÖPOHJA!BB259=0," ",TÄYTTÖPOHJA!BC259)</f>
        <v xml:space="preserve"> </v>
      </c>
      <c r="N221" s="160"/>
      <c r="O221" s="160"/>
      <c r="P221" s="74" t="str">
        <f>IF(TÄYTTÖPOHJA!AS259=0," ",TÄYTTÖPOHJA!BF259)</f>
        <v xml:space="preserve"> </v>
      </c>
      <c r="Q221" s="3" t="str">
        <f>TÄYTTÖPOHJA!BG259</f>
        <v>h</v>
      </c>
      <c r="R221" s="26" t="str">
        <f>IF(TÄYTTÖPOHJA!AS259=0," ",TÄYTTÖPOHJA!BH259)</f>
        <v xml:space="preserve"> </v>
      </c>
      <c r="S221" s="160" t="str">
        <f>IF(TÄYTTÖPOHJA!BH259=0," ",TÄYTTÖPOHJA!BI259)</f>
        <v xml:space="preserve"> </v>
      </c>
      <c r="T221" s="160"/>
      <c r="U221" s="160"/>
      <c r="V221" s="163" t="str">
        <f>IF(TÄYTTÖPOHJA!BL259&lt;&gt;0,TÄYTTÖPOHJA!BL259," ")</f>
        <v xml:space="preserve"> </v>
      </c>
      <c r="W221" s="163"/>
      <c r="X221" s="163"/>
      <c r="Y221" s="163"/>
      <c r="Z221" s="163"/>
      <c r="AA221" s="7"/>
    </row>
    <row r="222" spans="2:27" ht="15" customHeight="1" x14ac:dyDescent="0.3">
      <c r="B222" s="1"/>
      <c r="C222" s="42"/>
      <c r="D222" s="157"/>
      <c r="E222" s="157"/>
      <c r="F222" s="157"/>
      <c r="G222" s="157"/>
      <c r="H222" s="158" t="str">
        <f>TÄYTTÖPOHJA!AX260</f>
        <v>Muu aika</v>
      </c>
      <c r="I222" s="159"/>
      <c r="J222" s="74" t="str">
        <f>IF(TÄYTTÖPOHJA!AS260=0," ",TÄYTTÖPOHJA!AZ260)</f>
        <v xml:space="preserve"> </v>
      </c>
      <c r="K222" s="3" t="str">
        <f>TÄYTTÖPOHJA!BA260</f>
        <v>h</v>
      </c>
      <c r="L222" s="26" t="str">
        <f>IF(TÄYTTÖPOHJA!AS260=0," ",TÄYTTÖPOHJA!BB260)</f>
        <v xml:space="preserve"> </v>
      </c>
      <c r="M222" s="160" t="str">
        <f>IF(TÄYTTÖPOHJA!BB260=0," ",TÄYTTÖPOHJA!BC260)</f>
        <v xml:space="preserve"> </v>
      </c>
      <c r="N222" s="160"/>
      <c r="O222" s="160"/>
      <c r="P222" s="74" t="str">
        <f>IF(TÄYTTÖPOHJA!AS260=0," ",TÄYTTÖPOHJA!BF260)</f>
        <v xml:space="preserve"> </v>
      </c>
      <c r="Q222" s="3" t="str">
        <f>TÄYTTÖPOHJA!BG260</f>
        <v>h</v>
      </c>
      <c r="R222" s="26" t="str">
        <f>IF(TÄYTTÖPOHJA!AS260=0," ",TÄYTTÖPOHJA!BH260)</f>
        <v xml:space="preserve"> </v>
      </c>
      <c r="S222" s="160" t="str">
        <f>IF(TÄYTTÖPOHJA!BH260=0," ",TÄYTTÖPOHJA!BI260)</f>
        <v xml:space="preserve"> </v>
      </c>
      <c r="T222" s="160"/>
      <c r="U222" s="160"/>
      <c r="V222" s="163" t="str">
        <f>IF(TÄYTTÖPOHJA!BL260&lt;&gt;0,TÄYTTÖPOHJA!BL260," ")</f>
        <v xml:space="preserve"> </v>
      </c>
      <c r="W222" s="163"/>
      <c r="X222" s="163"/>
      <c r="Y222" s="163"/>
      <c r="Z222" s="163"/>
      <c r="AA222" s="7"/>
    </row>
    <row r="223" spans="2:27" ht="15" customHeight="1" x14ac:dyDescent="0.3">
      <c r="B223" s="1"/>
      <c r="C223" s="26" t="str">
        <f>IF(TÄYTTÖPOHJA!AS265=0," ",TÄYTTÖPOHJA!AS265)</f>
        <v xml:space="preserve"> </v>
      </c>
      <c r="D223" s="157" t="str">
        <f>IF(TÄYTTÖPOHJA!AS261=0," ",TÄYTTÖPOHJA!AT261)</f>
        <v xml:space="preserve"> </v>
      </c>
      <c r="E223" s="157"/>
      <c r="F223" s="157"/>
      <c r="G223" s="157"/>
      <c r="H223" s="158" t="str">
        <f>TÄYTTÖPOHJA!AX261</f>
        <v>Palveluaika</v>
      </c>
      <c r="I223" s="159"/>
      <c r="J223" s="74" t="str">
        <f>IF(TÄYTTÖPOHJA!AS261=0," ",TÄYTTÖPOHJA!AZ261)</f>
        <v xml:space="preserve"> </v>
      </c>
      <c r="K223" s="3" t="str">
        <f>TÄYTTÖPOHJA!BA261</f>
        <v>h</v>
      </c>
      <c r="L223" s="26" t="str">
        <f>IF(TÄYTTÖPOHJA!AS261=0," ",TÄYTTÖPOHJA!BB261)</f>
        <v xml:space="preserve"> </v>
      </c>
      <c r="M223" s="160" t="str">
        <f>IF(TÄYTTÖPOHJA!BB261=0," ",TÄYTTÖPOHJA!BC261)</f>
        <v xml:space="preserve"> </v>
      </c>
      <c r="N223" s="160"/>
      <c r="O223" s="160"/>
      <c r="P223" s="74" t="str">
        <f>IF(TÄYTTÖPOHJA!AS261=0," ",TÄYTTÖPOHJA!BF261)</f>
        <v xml:space="preserve"> </v>
      </c>
      <c r="Q223" s="3" t="str">
        <f>TÄYTTÖPOHJA!BG261</f>
        <v>h</v>
      </c>
      <c r="R223" s="26" t="str">
        <f>IF(TÄYTTÖPOHJA!AS261=0," ",TÄYTTÖPOHJA!BH261)</f>
        <v xml:space="preserve"> </v>
      </c>
      <c r="S223" s="160" t="str">
        <f>IF(TÄYTTÖPOHJA!BH261=0," ",TÄYTTÖPOHJA!BI261)</f>
        <v xml:space="preserve"> </v>
      </c>
      <c r="T223" s="160"/>
      <c r="U223" s="160"/>
      <c r="V223" s="163" t="str">
        <f>IF(TÄYTTÖPOHJA!BL261&lt;&gt;0,TÄYTTÖPOHJA!BL261," ")</f>
        <v xml:space="preserve"> </v>
      </c>
      <c r="W223" s="163"/>
      <c r="X223" s="163"/>
      <c r="Y223" s="163"/>
      <c r="Z223" s="163"/>
      <c r="AA223" s="7"/>
    </row>
    <row r="224" spans="2:27" ht="15" customHeight="1" x14ac:dyDescent="0.3">
      <c r="B224" s="1"/>
      <c r="C224" s="42"/>
      <c r="D224" s="157"/>
      <c r="E224" s="157"/>
      <c r="F224" s="157"/>
      <c r="G224" s="157"/>
      <c r="H224" s="158" t="str">
        <f>TÄYTTÖPOHJA!AX262</f>
        <v>Virka-aika</v>
      </c>
      <c r="I224" s="159"/>
      <c r="J224" s="74" t="str">
        <f>IF(TÄYTTÖPOHJA!AS262=0," ",TÄYTTÖPOHJA!AZ262)</f>
        <v xml:space="preserve"> </v>
      </c>
      <c r="K224" s="3" t="str">
        <f>TÄYTTÖPOHJA!BA262</f>
        <v>h</v>
      </c>
      <c r="L224" s="26" t="str">
        <f>IF(TÄYTTÖPOHJA!AS262=0," ",TÄYTTÖPOHJA!BB262)</f>
        <v xml:space="preserve"> </v>
      </c>
      <c r="M224" s="160" t="str">
        <f>IF(TÄYTTÖPOHJA!BB262=0," ",TÄYTTÖPOHJA!BC262)</f>
        <v xml:space="preserve"> </v>
      </c>
      <c r="N224" s="160"/>
      <c r="O224" s="160"/>
      <c r="P224" s="74" t="str">
        <f>IF(TÄYTTÖPOHJA!AS262=0," ",TÄYTTÖPOHJA!BF262)</f>
        <v xml:space="preserve"> </v>
      </c>
      <c r="Q224" s="3" t="str">
        <f>TÄYTTÖPOHJA!BG262</f>
        <v>h</v>
      </c>
      <c r="R224" s="26" t="str">
        <f>IF(TÄYTTÖPOHJA!AS262=0," ",TÄYTTÖPOHJA!BH262)</f>
        <v xml:space="preserve"> </v>
      </c>
      <c r="S224" s="160" t="str">
        <f>IF(TÄYTTÖPOHJA!BH262=0," ",TÄYTTÖPOHJA!BI262)</f>
        <v xml:space="preserve"> </v>
      </c>
      <c r="T224" s="160"/>
      <c r="U224" s="160"/>
      <c r="V224" s="163" t="str">
        <f>IF(TÄYTTÖPOHJA!BL262&lt;&gt;0,TÄYTTÖPOHJA!BL262," ")</f>
        <v xml:space="preserve"> </v>
      </c>
      <c r="W224" s="163"/>
      <c r="X224" s="163"/>
      <c r="Y224" s="163"/>
      <c r="Z224" s="163"/>
      <c r="AA224" s="7"/>
    </row>
    <row r="225" spans="2:27" ht="15" customHeight="1" x14ac:dyDescent="0.3">
      <c r="B225" s="1"/>
      <c r="C225" s="42"/>
      <c r="D225" s="157"/>
      <c r="E225" s="157"/>
      <c r="F225" s="157"/>
      <c r="G225" s="157"/>
      <c r="H225" s="158" t="str">
        <f>TÄYTTÖPOHJA!AX263</f>
        <v>Muu aika</v>
      </c>
      <c r="I225" s="159"/>
      <c r="J225" s="74" t="str">
        <f>IF(TÄYTTÖPOHJA!AS263=0," ",TÄYTTÖPOHJA!AZ263)</f>
        <v xml:space="preserve"> </v>
      </c>
      <c r="K225" s="3" t="str">
        <f>TÄYTTÖPOHJA!BA263</f>
        <v>h</v>
      </c>
      <c r="L225" s="26" t="str">
        <f>IF(TÄYTTÖPOHJA!AS263=0," ",TÄYTTÖPOHJA!BB263)</f>
        <v xml:space="preserve"> </v>
      </c>
      <c r="M225" s="160" t="str">
        <f>IF(TÄYTTÖPOHJA!BB263=0," ",TÄYTTÖPOHJA!BC263)</f>
        <v xml:space="preserve"> </v>
      </c>
      <c r="N225" s="160"/>
      <c r="O225" s="160"/>
      <c r="P225" s="74" t="str">
        <f>IF(TÄYTTÖPOHJA!AS263=0," ",TÄYTTÖPOHJA!BF263)</f>
        <v xml:space="preserve"> </v>
      </c>
      <c r="Q225" s="3" t="str">
        <f>TÄYTTÖPOHJA!BG263</f>
        <v>h</v>
      </c>
      <c r="R225" s="26" t="str">
        <f>IF(TÄYTTÖPOHJA!AS263=0," ",TÄYTTÖPOHJA!BH263)</f>
        <v xml:space="preserve"> </v>
      </c>
      <c r="S225" s="160" t="str">
        <f>IF(TÄYTTÖPOHJA!BH263=0," ",TÄYTTÖPOHJA!BI263)</f>
        <v xml:space="preserve"> </v>
      </c>
      <c r="T225" s="160"/>
      <c r="U225" s="160"/>
      <c r="V225" s="163" t="str">
        <f>IF(TÄYTTÖPOHJA!BL263&lt;&gt;0,TÄYTTÖPOHJA!BL263," ")</f>
        <v xml:space="preserve"> </v>
      </c>
      <c r="W225" s="163"/>
      <c r="X225" s="163"/>
      <c r="Y225" s="163"/>
      <c r="Z225" s="163"/>
      <c r="AA225" s="7"/>
    </row>
    <row r="226" spans="2:27" ht="15" customHeight="1" x14ac:dyDescent="0.3">
      <c r="B226" s="1"/>
      <c r="C226" s="26" t="str">
        <f>IF(TÄYTTÖPOHJA!AS264=0," ",TÄYTTÖPOHJA!AS264)</f>
        <v xml:space="preserve"> </v>
      </c>
      <c r="D226" s="157" t="str">
        <f>IF(TÄYTTÖPOHJA!AS264=0," ",TÄYTTÖPOHJA!AT264)</f>
        <v xml:space="preserve"> </v>
      </c>
      <c r="E226" s="157"/>
      <c r="F226" s="157"/>
      <c r="G226" s="157"/>
      <c r="H226" s="158" t="str">
        <f>TÄYTTÖPOHJA!AX264</f>
        <v>Palveluaika</v>
      </c>
      <c r="I226" s="159"/>
      <c r="J226" s="74" t="str">
        <f>IF(TÄYTTÖPOHJA!AS264=0," ",TÄYTTÖPOHJA!AZ264)</f>
        <v xml:space="preserve"> </v>
      </c>
      <c r="K226" s="3" t="str">
        <f>TÄYTTÖPOHJA!BA264</f>
        <v>h</v>
      </c>
      <c r="L226" s="26" t="str">
        <f>IF(TÄYTTÖPOHJA!AS264=0," ",TÄYTTÖPOHJA!BB264)</f>
        <v xml:space="preserve"> </v>
      </c>
      <c r="M226" s="160" t="str">
        <f>IF(TÄYTTÖPOHJA!BB264=0," ",TÄYTTÖPOHJA!BC264)</f>
        <v xml:space="preserve"> </v>
      </c>
      <c r="N226" s="160"/>
      <c r="O226" s="160"/>
      <c r="P226" s="74" t="str">
        <f>IF(TÄYTTÖPOHJA!AS264=0," ",TÄYTTÖPOHJA!BF264)</f>
        <v xml:space="preserve"> </v>
      </c>
      <c r="Q226" s="3" t="str">
        <f>TÄYTTÖPOHJA!BG264</f>
        <v>h</v>
      </c>
      <c r="R226" s="26" t="str">
        <f>IF(TÄYTTÖPOHJA!AS264=0," ",TÄYTTÖPOHJA!BH264)</f>
        <v xml:space="preserve"> </v>
      </c>
      <c r="S226" s="160" t="str">
        <f>IF(TÄYTTÖPOHJA!BH264=0," ",TÄYTTÖPOHJA!BI264)</f>
        <v xml:space="preserve"> </v>
      </c>
      <c r="T226" s="160"/>
      <c r="U226" s="160"/>
      <c r="V226" s="163" t="str">
        <f>IF(TÄYTTÖPOHJA!BL264&lt;&gt;0,TÄYTTÖPOHJA!BL264," ")</f>
        <v xml:space="preserve"> </v>
      </c>
      <c r="W226" s="163"/>
      <c r="X226" s="163"/>
      <c r="Y226" s="163"/>
      <c r="Z226" s="163"/>
      <c r="AA226" s="7"/>
    </row>
    <row r="227" spans="2:27" ht="15" customHeight="1" x14ac:dyDescent="0.3">
      <c r="B227" s="1"/>
      <c r="C227" s="42"/>
      <c r="D227" s="157"/>
      <c r="E227" s="157"/>
      <c r="F227" s="157"/>
      <c r="G227" s="157"/>
      <c r="H227" s="158" t="str">
        <f>TÄYTTÖPOHJA!AX265</f>
        <v>Virka-aika</v>
      </c>
      <c r="I227" s="159"/>
      <c r="J227" s="74" t="str">
        <f>IF(TÄYTTÖPOHJA!AS265=0," ",TÄYTTÖPOHJA!AZ265)</f>
        <v xml:space="preserve"> </v>
      </c>
      <c r="K227" s="3" t="str">
        <f>TÄYTTÖPOHJA!BA265</f>
        <v>h</v>
      </c>
      <c r="L227" s="26" t="str">
        <f>IF(TÄYTTÖPOHJA!AS265=0," ",TÄYTTÖPOHJA!BB265)</f>
        <v xml:space="preserve"> </v>
      </c>
      <c r="M227" s="160" t="str">
        <f>IF(TÄYTTÖPOHJA!BB265=0," ",TÄYTTÖPOHJA!BC265)</f>
        <v xml:space="preserve"> </v>
      </c>
      <c r="N227" s="160"/>
      <c r="O227" s="160"/>
      <c r="P227" s="74" t="str">
        <f>IF(TÄYTTÖPOHJA!AS265=0," ",TÄYTTÖPOHJA!BF265)</f>
        <v xml:space="preserve"> </v>
      </c>
      <c r="Q227" s="3" t="str">
        <f>TÄYTTÖPOHJA!BG265</f>
        <v>h</v>
      </c>
      <c r="R227" s="26" t="str">
        <f>IF(TÄYTTÖPOHJA!AS265=0," ",TÄYTTÖPOHJA!BH265)</f>
        <v xml:space="preserve"> </v>
      </c>
      <c r="S227" s="160" t="str">
        <f>IF(TÄYTTÖPOHJA!BH265=0," ",TÄYTTÖPOHJA!BI265)</f>
        <v xml:space="preserve"> </v>
      </c>
      <c r="T227" s="160"/>
      <c r="U227" s="160"/>
      <c r="V227" s="163" t="str">
        <f>IF(TÄYTTÖPOHJA!BL265&lt;&gt;0,TÄYTTÖPOHJA!BL265," ")</f>
        <v xml:space="preserve"> </v>
      </c>
      <c r="W227" s="163"/>
      <c r="X227" s="163"/>
      <c r="Y227" s="163"/>
      <c r="Z227" s="163"/>
      <c r="AA227" s="7"/>
    </row>
    <row r="228" spans="2:27" ht="15" customHeight="1" x14ac:dyDescent="0.3">
      <c r="B228" s="1"/>
      <c r="C228" s="42"/>
      <c r="D228" s="157"/>
      <c r="E228" s="157"/>
      <c r="F228" s="157"/>
      <c r="G228" s="157"/>
      <c r="H228" s="158" t="str">
        <f>TÄYTTÖPOHJA!AX266</f>
        <v>Muu aika</v>
      </c>
      <c r="I228" s="159"/>
      <c r="J228" s="74" t="str">
        <f>IF(TÄYTTÖPOHJA!AS266=0," ",TÄYTTÖPOHJA!AZ266)</f>
        <v xml:space="preserve"> </v>
      </c>
      <c r="K228" s="3" t="str">
        <f>TÄYTTÖPOHJA!BA266</f>
        <v>h</v>
      </c>
      <c r="L228" s="26" t="str">
        <f>IF(TÄYTTÖPOHJA!AS266=0," ",TÄYTTÖPOHJA!BB266)</f>
        <v xml:space="preserve"> </v>
      </c>
      <c r="M228" s="160" t="str">
        <f>IF(TÄYTTÖPOHJA!BB266=0," ",TÄYTTÖPOHJA!BC266)</f>
        <v xml:space="preserve"> </v>
      </c>
      <c r="N228" s="160"/>
      <c r="O228" s="160"/>
      <c r="P228" s="74" t="str">
        <f>IF(TÄYTTÖPOHJA!AS266=0," ",TÄYTTÖPOHJA!BF266)</f>
        <v xml:space="preserve"> </v>
      </c>
      <c r="Q228" s="3" t="str">
        <f>TÄYTTÖPOHJA!BG266</f>
        <v>h</v>
      </c>
      <c r="R228" s="26" t="str">
        <f>IF(TÄYTTÖPOHJA!AS266=0," ",TÄYTTÖPOHJA!BH266)</f>
        <v xml:space="preserve"> </v>
      </c>
      <c r="S228" s="160" t="str">
        <f>IF(TÄYTTÖPOHJA!BH266=0," ",TÄYTTÖPOHJA!BI266)</f>
        <v xml:space="preserve"> </v>
      </c>
      <c r="T228" s="160"/>
      <c r="U228" s="160"/>
      <c r="V228" s="163" t="str">
        <f>IF(TÄYTTÖPOHJA!BL266&lt;&gt;0,TÄYTTÖPOHJA!BL266," ")</f>
        <v xml:space="preserve"> </v>
      </c>
      <c r="W228" s="163"/>
      <c r="X228" s="163"/>
      <c r="Y228" s="163"/>
      <c r="Z228" s="163"/>
      <c r="AA228" s="7"/>
    </row>
    <row r="229" spans="2:27" ht="15" customHeight="1" thickBot="1" x14ac:dyDescent="0.3">
      <c r="B229" s="2"/>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2"/>
    </row>
    <row r="230" spans="2:27" ht="15" customHeight="1" x14ac:dyDescent="0.25"/>
    <row r="231" spans="2:27" ht="15" customHeight="1" x14ac:dyDescent="0.25"/>
    <row r="232" spans="2:27" ht="15" customHeight="1" x14ac:dyDescent="0.25"/>
    <row r="233" spans="2:27" ht="15" customHeight="1" x14ac:dyDescent="0.25"/>
    <row r="234" spans="2:27" ht="15" customHeight="1" x14ac:dyDescent="0.25"/>
    <row r="235" spans="2:27" ht="15" customHeight="1" x14ac:dyDescent="0.25"/>
    <row r="236" spans="2:27" ht="15" customHeight="1" x14ac:dyDescent="0.25"/>
    <row r="237" spans="2:27" ht="15" customHeight="1" x14ac:dyDescent="0.25"/>
    <row r="238" spans="2:27" ht="15" customHeight="1" x14ac:dyDescent="0.25"/>
    <row r="239" spans="2:27" ht="15" customHeight="1" x14ac:dyDescent="0.25"/>
    <row r="240" spans="2:27"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sheetData>
  <mergeCells count="645">
    <mergeCell ref="G5:V7"/>
    <mergeCell ref="G8:V9"/>
    <mergeCell ref="G11:V12"/>
    <mergeCell ref="G13:V14"/>
    <mergeCell ref="G16:N17"/>
    <mergeCell ref="O16:V17"/>
    <mergeCell ref="D223:G225"/>
    <mergeCell ref="H223:I223"/>
    <mergeCell ref="M223:O223"/>
    <mergeCell ref="S223:U223"/>
    <mergeCell ref="V223:Z223"/>
    <mergeCell ref="H224:I224"/>
    <mergeCell ref="M224:O224"/>
    <mergeCell ref="D220:G222"/>
    <mergeCell ref="H220:I220"/>
    <mergeCell ref="S221:U221"/>
    <mergeCell ref="V221:Z221"/>
    <mergeCell ref="H222:I222"/>
    <mergeCell ref="S224:U224"/>
    <mergeCell ref="V224:Z224"/>
    <mergeCell ref="S222:U222"/>
    <mergeCell ref="V222:Z222"/>
    <mergeCell ref="H225:I225"/>
    <mergeCell ref="M225:O225"/>
    <mergeCell ref="D226:G228"/>
    <mergeCell ref="H226:I226"/>
    <mergeCell ref="M226:O226"/>
    <mergeCell ref="S226:U226"/>
    <mergeCell ref="V226:Z226"/>
    <mergeCell ref="H227:I227"/>
    <mergeCell ref="M227:O227"/>
    <mergeCell ref="S227:U227"/>
    <mergeCell ref="V227:Z227"/>
    <mergeCell ref="H228:I228"/>
    <mergeCell ref="M228:O228"/>
    <mergeCell ref="S228:U228"/>
    <mergeCell ref="V228:Z228"/>
    <mergeCell ref="S225:U225"/>
    <mergeCell ref="V225:Z225"/>
    <mergeCell ref="M222:O222"/>
    <mergeCell ref="H212:I212"/>
    <mergeCell ref="H218:I218"/>
    <mergeCell ref="M218:O218"/>
    <mergeCell ref="S218:U218"/>
    <mergeCell ref="V218:Z218"/>
    <mergeCell ref="H219:I219"/>
    <mergeCell ref="M219:O219"/>
    <mergeCell ref="S219:U219"/>
    <mergeCell ref="V219:Z219"/>
    <mergeCell ref="J216:K216"/>
    <mergeCell ref="L216:O216"/>
    <mergeCell ref="P216:Q216"/>
    <mergeCell ref="R216:U216"/>
    <mergeCell ref="V216:Z216"/>
    <mergeCell ref="M220:O220"/>
    <mergeCell ref="S220:U220"/>
    <mergeCell ref="V220:Z220"/>
    <mergeCell ref="H221:I221"/>
    <mergeCell ref="M221:O221"/>
    <mergeCell ref="V209:Z209"/>
    <mergeCell ref="M206:O206"/>
    <mergeCell ref="S206:U206"/>
    <mergeCell ref="V206:Z206"/>
    <mergeCell ref="D217:G219"/>
    <mergeCell ref="H217:I217"/>
    <mergeCell ref="M217:O217"/>
    <mergeCell ref="S217:U217"/>
    <mergeCell ref="V217:Z217"/>
    <mergeCell ref="M212:O212"/>
    <mergeCell ref="S212:U212"/>
    <mergeCell ref="V212:Z212"/>
    <mergeCell ref="C214:Z214"/>
    <mergeCell ref="J215:O215"/>
    <mergeCell ref="P215:U215"/>
    <mergeCell ref="D210:G212"/>
    <mergeCell ref="H210:I210"/>
    <mergeCell ref="M210:O210"/>
    <mergeCell ref="S210:U210"/>
    <mergeCell ref="V210:Z210"/>
    <mergeCell ref="H211:I211"/>
    <mergeCell ref="M211:O211"/>
    <mergeCell ref="S211:U211"/>
    <mergeCell ref="V211:Z211"/>
    <mergeCell ref="S200:U200"/>
    <mergeCell ref="V200:Z200"/>
    <mergeCell ref="D207:G209"/>
    <mergeCell ref="H207:I207"/>
    <mergeCell ref="M207:O207"/>
    <mergeCell ref="S207:U207"/>
    <mergeCell ref="V207:Z207"/>
    <mergeCell ref="H208:I208"/>
    <mergeCell ref="M208:O208"/>
    <mergeCell ref="D204:G206"/>
    <mergeCell ref="H204:I204"/>
    <mergeCell ref="M204:O204"/>
    <mergeCell ref="S204:U204"/>
    <mergeCell ref="V204:Z204"/>
    <mergeCell ref="H205:I205"/>
    <mergeCell ref="M205:O205"/>
    <mergeCell ref="S205:U205"/>
    <mergeCell ref="V205:Z205"/>
    <mergeCell ref="H206:I206"/>
    <mergeCell ref="S208:U208"/>
    <mergeCell ref="V208:Z208"/>
    <mergeCell ref="H209:I209"/>
    <mergeCell ref="M209:O209"/>
    <mergeCell ref="S209:U209"/>
    <mergeCell ref="D201:G203"/>
    <mergeCell ref="H201:I201"/>
    <mergeCell ref="M201:O201"/>
    <mergeCell ref="S201:U201"/>
    <mergeCell ref="V201:Z201"/>
    <mergeCell ref="H202:I202"/>
    <mergeCell ref="M202:O202"/>
    <mergeCell ref="D198:G200"/>
    <mergeCell ref="H198:I198"/>
    <mergeCell ref="M198:O198"/>
    <mergeCell ref="S198:U198"/>
    <mergeCell ref="V198:Z198"/>
    <mergeCell ref="H199:I199"/>
    <mergeCell ref="M199:O199"/>
    <mergeCell ref="S199:U199"/>
    <mergeCell ref="V199:Z199"/>
    <mergeCell ref="H200:I200"/>
    <mergeCell ref="S202:U202"/>
    <mergeCell ref="V202:Z202"/>
    <mergeCell ref="H203:I203"/>
    <mergeCell ref="M203:O203"/>
    <mergeCell ref="S203:U203"/>
    <mergeCell ref="V203:Z203"/>
    <mergeCell ref="M200:O200"/>
    <mergeCell ref="S196:U196"/>
    <mergeCell ref="V196:Z196"/>
    <mergeCell ref="H197:I197"/>
    <mergeCell ref="M197:O197"/>
    <mergeCell ref="S197:U197"/>
    <mergeCell ref="V197:Z197"/>
    <mergeCell ref="M194:O194"/>
    <mergeCell ref="S194:U194"/>
    <mergeCell ref="V194:Z194"/>
    <mergeCell ref="H191:I191"/>
    <mergeCell ref="M191:O191"/>
    <mergeCell ref="S191:U191"/>
    <mergeCell ref="V191:Z191"/>
    <mergeCell ref="M188:O188"/>
    <mergeCell ref="S188:U188"/>
    <mergeCell ref="V188:Z188"/>
    <mergeCell ref="D195:G197"/>
    <mergeCell ref="H195:I195"/>
    <mergeCell ref="M195:O195"/>
    <mergeCell ref="S195:U195"/>
    <mergeCell ref="V195:Z195"/>
    <mergeCell ref="H196:I196"/>
    <mergeCell ref="M196:O196"/>
    <mergeCell ref="D192:G194"/>
    <mergeCell ref="H192:I192"/>
    <mergeCell ref="M192:O192"/>
    <mergeCell ref="S192:U192"/>
    <mergeCell ref="V192:Z192"/>
    <mergeCell ref="H193:I193"/>
    <mergeCell ref="M193:O193"/>
    <mergeCell ref="S193:U193"/>
    <mergeCell ref="V193:Z193"/>
    <mergeCell ref="H194:I194"/>
    <mergeCell ref="S185:U185"/>
    <mergeCell ref="V185:Z185"/>
    <mergeCell ref="M182:O182"/>
    <mergeCell ref="S182:U182"/>
    <mergeCell ref="V182:Z182"/>
    <mergeCell ref="D189:G191"/>
    <mergeCell ref="H189:I189"/>
    <mergeCell ref="M189:O189"/>
    <mergeCell ref="S189:U189"/>
    <mergeCell ref="V189:Z189"/>
    <mergeCell ref="H190:I190"/>
    <mergeCell ref="M190:O190"/>
    <mergeCell ref="D186:G188"/>
    <mergeCell ref="H186:I186"/>
    <mergeCell ref="M186:O186"/>
    <mergeCell ref="S186:U186"/>
    <mergeCell ref="V186:Z186"/>
    <mergeCell ref="H187:I187"/>
    <mergeCell ref="M187:O187"/>
    <mergeCell ref="S187:U187"/>
    <mergeCell ref="V187:Z187"/>
    <mergeCell ref="H188:I188"/>
    <mergeCell ref="S190:U190"/>
    <mergeCell ref="V190:Z190"/>
    <mergeCell ref="M176:O176"/>
    <mergeCell ref="S176:U176"/>
    <mergeCell ref="V176:Z176"/>
    <mergeCell ref="D183:G185"/>
    <mergeCell ref="H183:I183"/>
    <mergeCell ref="M183:O183"/>
    <mergeCell ref="S183:U183"/>
    <mergeCell ref="V183:Z183"/>
    <mergeCell ref="H184:I184"/>
    <mergeCell ref="M184:O184"/>
    <mergeCell ref="D180:G182"/>
    <mergeCell ref="H180:I180"/>
    <mergeCell ref="M180:O180"/>
    <mergeCell ref="S180:U180"/>
    <mergeCell ref="V180:Z180"/>
    <mergeCell ref="H181:I181"/>
    <mergeCell ref="M181:O181"/>
    <mergeCell ref="S181:U181"/>
    <mergeCell ref="V181:Z181"/>
    <mergeCell ref="H182:I182"/>
    <mergeCell ref="S184:U184"/>
    <mergeCell ref="V184:Z184"/>
    <mergeCell ref="H185:I185"/>
    <mergeCell ref="M185:O185"/>
    <mergeCell ref="D177:G179"/>
    <mergeCell ref="H177:I177"/>
    <mergeCell ref="M177:O177"/>
    <mergeCell ref="S177:U177"/>
    <mergeCell ref="V177:Z177"/>
    <mergeCell ref="H178:I178"/>
    <mergeCell ref="V173:Z173"/>
    <mergeCell ref="D174:G176"/>
    <mergeCell ref="H174:I174"/>
    <mergeCell ref="M174:O174"/>
    <mergeCell ref="S174:U174"/>
    <mergeCell ref="V174:Z174"/>
    <mergeCell ref="H175:I175"/>
    <mergeCell ref="M175:O175"/>
    <mergeCell ref="S175:U175"/>
    <mergeCell ref="V175:Z175"/>
    <mergeCell ref="M178:O178"/>
    <mergeCell ref="S178:U178"/>
    <mergeCell ref="V178:Z178"/>
    <mergeCell ref="H179:I179"/>
    <mergeCell ref="M179:O179"/>
    <mergeCell ref="S179:U179"/>
    <mergeCell ref="V179:Z179"/>
    <mergeCell ref="H176:I176"/>
    <mergeCell ref="D168:M168"/>
    <mergeCell ref="P168:Y168"/>
    <mergeCell ref="C171:Y171"/>
    <mergeCell ref="J172:O172"/>
    <mergeCell ref="P172:U172"/>
    <mergeCell ref="J173:K173"/>
    <mergeCell ref="L173:O173"/>
    <mergeCell ref="P173:Q173"/>
    <mergeCell ref="R173:U173"/>
    <mergeCell ref="D165:M165"/>
    <mergeCell ref="P165:Y165"/>
    <mergeCell ref="D166:M166"/>
    <mergeCell ref="P166:Y166"/>
    <mergeCell ref="D167:M167"/>
    <mergeCell ref="P167:Y167"/>
    <mergeCell ref="C162:M162"/>
    <mergeCell ref="P162:Y162"/>
    <mergeCell ref="D163:M163"/>
    <mergeCell ref="P163:Y163"/>
    <mergeCell ref="D164:M164"/>
    <mergeCell ref="P164:Y164"/>
    <mergeCell ref="O154:U154"/>
    <mergeCell ref="W154:Y154"/>
    <mergeCell ref="O155:U155"/>
    <mergeCell ref="W155:Y155"/>
    <mergeCell ref="C157:J158"/>
    <mergeCell ref="L157:M157"/>
    <mergeCell ref="C159:J160"/>
    <mergeCell ref="L159:M159"/>
    <mergeCell ref="O152:Y153"/>
    <mergeCell ref="C152:M152"/>
    <mergeCell ref="C153:J154"/>
    <mergeCell ref="L153:M153"/>
    <mergeCell ref="C155:J156"/>
    <mergeCell ref="L155:M155"/>
    <mergeCell ref="O159:U159"/>
    <mergeCell ref="W159:Y159"/>
    <mergeCell ref="O160:U160"/>
    <mergeCell ref="W160:Y160"/>
    <mergeCell ref="O156:U156"/>
    <mergeCell ref="W156:Y156"/>
    <mergeCell ref="O157:U157"/>
    <mergeCell ref="W157:Y157"/>
    <mergeCell ref="O158:U158"/>
    <mergeCell ref="W158:Y158"/>
    <mergeCell ref="D146:H146"/>
    <mergeCell ref="I146:L146"/>
    <mergeCell ref="M146:P146"/>
    <mergeCell ref="Q146:T146"/>
    <mergeCell ref="U146:Z146"/>
    <mergeCell ref="C147:H147"/>
    <mergeCell ref="I147:Z147"/>
    <mergeCell ref="D144:H144"/>
    <mergeCell ref="I144:L144"/>
    <mergeCell ref="M144:P144"/>
    <mergeCell ref="Q144:T144"/>
    <mergeCell ref="U144:Z144"/>
    <mergeCell ref="D145:H145"/>
    <mergeCell ref="I145:L145"/>
    <mergeCell ref="M145:P145"/>
    <mergeCell ref="Q145:T145"/>
    <mergeCell ref="U145:Z145"/>
    <mergeCell ref="D142:H142"/>
    <mergeCell ref="I142:L142"/>
    <mergeCell ref="M142:P142"/>
    <mergeCell ref="Q142:T142"/>
    <mergeCell ref="U142:Z142"/>
    <mergeCell ref="D143:H143"/>
    <mergeCell ref="I143:L143"/>
    <mergeCell ref="M143:P143"/>
    <mergeCell ref="Q143:T143"/>
    <mergeCell ref="U143:Z143"/>
    <mergeCell ref="C137:H137"/>
    <mergeCell ref="I137:Z137"/>
    <mergeCell ref="C139:L139"/>
    <mergeCell ref="C141:H141"/>
    <mergeCell ref="I141:L141"/>
    <mergeCell ref="M141:P141"/>
    <mergeCell ref="Q141:T141"/>
    <mergeCell ref="U141:Z141"/>
    <mergeCell ref="D135:H135"/>
    <mergeCell ref="I135:L135"/>
    <mergeCell ref="M135:P135"/>
    <mergeCell ref="Q135:T135"/>
    <mergeCell ref="U135:Z135"/>
    <mergeCell ref="D136:H136"/>
    <mergeCell ref="I136:L136"/>
    <mergeCell ref="M136:P136"/>
    <mergeCell ref="Q136:T136"/>
    <mergeCell ref="U136:Z136"/>
    <mergeCell ref="D133:H133"/>
    <mergeCell ref="I133:L133"/>
    <mergeCell ref="M133:P133"/>
    <mergeCell ref="Q133:T133"/>
    <mergeCell ref="U133:Z133"/>
    <mergeCell ref="D134:H134"/>
    <mergeCell ref="I134:L134"/>
    <mergeCell ref="M134:P134"/>
    <mergeCell ref="Q134:T134"/>
    <mergeCell ref="U134:Z134"/>
    <mergeCell ref="D131:H131"/>
    <mergeCell ref="I131:L131"/>
    <mergeCell ref="M131:P131"/>
    <mergeCell ref="Q131:T131"/>
    <mergeCell ref="U131:Z131"/>
    <mergeCell ref="D132:H132"/>
    <mergeCell ref="I132:L132"/>
    <mergeCell ref="M132:P132"/>
    <mergeCell ref="Q132:T132"/>
    <mergeCell ref="U132:Z132"/>
    <mergeCell ref="D129:H129"/>
    <mergeCell ref="I129:L129"/>
    <mergeCell ref="M129:P129"/>
    <mergeCell ref="Q129:T129"/>
    <mergeCell ref="U129:Z129"/>
    <mergeCell ref="D130:H130"/>
    <mergeCell ref="I130:L130"/>
    <mergeCell ref="M130:P130"/>
    <mergeCell ref="Q130:T130"/>
    <mergeCell ref="U130:Z130"/>
    <mergeCell ref="D127:H127"/>
    <mergeCell ref="I127:L127"/>
    <mergeCell ref="M127:P127"/>
    <mergeCell ref="Q127:T127"/>
    <mergeCell ref="U127:Z127"/>
    <mergeCell ref="D128:H128"/>
    <mergeCell ref="I128:L128"/>
    <mergeCell ref="M128:P128"/>
    <mergeCell ref="Q128:T128"/>
    <mergeCell ref="U128:Z128"/>
    <mergeCell ref="Q124:Z124"/>
    <mergeCell ref="C126:H126"/>
    <mergeCell ref="I126:L126"/>
    <mergeCell ref="M126:P126"/>
    <mergeCell ref="Q126:T126"/>
    <mergeCell ref="U126:Z126"/>
    <mergeCell ref="C120:I120"/>
    <mergeCell ref="J120:M120"/>
    <mergeCell ref="Q120:S120"/>
    <mergeCell ref="W120:Y120"/>
    <mergeCell ref="C121:I121"/>
    <mergeCell ref="J121:Y121"/>
    <mergeCell ref="Q117:S117"/>
    <mergeCell ref="W117:Y117"/>
    <mergeCell ref="C118:I118"/>
    <mergeCell ref="J118:Y118"/>
    <mergeCell ref="C119:I119"/>
    <mergeCell ref="J119:Y119"/>
    <mergeCell ref="C114:I114"/>
    <mergeCell ref="J114:Y114"/>
    <mergeCell ref="C115:I117"/>
    <mergeCell ref="J115:M115"/>
    <mergeCell ref="Q115:S115"/>
    <mergeCell ref="W115:Y115"/>
    <mergeCell ref="J116:M116"/>
    <mergeCell ref="Q116:S116"/>
    <mergeCell ref="W116:Y116"/>
    <mergeCell ref="J117:M117"/>
    <mergeCell ref="C111:I113"/>
    <mergeCell ref="J111:M111"/>
    <mergeCell ref="Q111:S111"/>
    <mergeCell ref="W111:Y111"/>
    <mergeCell ref="J112:M112"/>
    <mergeCell ref="Q112:S112"/>
    <mergeCell ref="W112:Y112"/>
    <mergeCell ref="J113:M113"/>
    <mergeCell ref="Q113:S113"/>
    <mergeCell ref="W113:Y113"/>
    <mergeCell ref="C107:I107"/>
    <mergeCell ref="J107:Y107"/>
    <mergeCell ref="C109:M109"/>
    <mergeCell ref="N109:S109"/>
    <mergeCell ref="T109:Y109"/>
    <mergeCell ref="N110:O110"/>
    <mergeCell ref="P110:S110"/>
    <mergeCell ref="T110:U110"/>
    <mergeCell ref="V110:Y110"/>
    <mergeCell ref="C105:I105"/>
    <mergeCell ref="J105:Y105"/>
    <mergeCell ref="C106:I106"/>
    <mergeCell ref="J106:M106"/>
    <mergeCell ref="Q106:S106"/>
    <mergeCell ref="W106:Y106"/>
    <mergeCell ref="C102:I104"/>
    <mergeCell ref="J102:M102"/>
    <mergeCell ref="Q102:S102"/>
    <mergeCell ref="W102:Y102"/>
    <mergeCell ref="J103:M103"/>
    <mergeCell ref="Q103:S103"/>
    <mergeCell ref="W103:Y103"/>
    <mergeCell ref="J104:M104"/>
    <mergeCell ref="Q104:S104"/>
    <mergeCell ref="W104:Y104"/>
    <mergeCell ref="C97:G97"/>
    <mergeCell ref="C100:L100"/>
    <mergeCell ref="N100:S100"/>
    <mergeCell ref="T100:Y100"/>
    <mergeCell ref="N101:O101"/>
    <mergeCell ref="P101:S101"/>
    <mergeCell ref="T101:U101"/>
    <mergeCell ref="V101:Y101"/>
    <mergeCell ref="C95:G95"/>
    <mergeCell ref="L95:N95"/>
    <mergeCell ref="P95:R95"/>
    <mergeCell ref="T95:V95"/>
    <mergeCell ref="X95:Z95"/>
    <mergeCell ref="C96:G96"/>
    <mergeCell ref="L96:N96"/>
    <mergeCell ref="P96:R96"/>
    <mergeCell ref="T96:V96"/>
    <mergeCell ref="X96:Z96"/>
    <mergeCell ref="C98:E98"/>
    <mergeCell ref="G98:J98"/>
    <mergeCell ref="C93:G93"/>
    <mergeCell ref="L93:N93"/>
    <mergeCell ref="P93:R93"/>
    <mergeCell ref="T93:V93"/>
    <mergeCell ref="X93:Z93"/>
    <mergeCell ref="C94:G94"/>
    <mergeCell ref="L94:N94"/>
    <mergeCell ref="P94:R94"/>
    <mergeCell ref="T94:V94"/>
    <mergeCell ref="X94:Z94"/>
    <mergeCell ref="C91:J91"/>
    <mergeCell ref="K91:N92"/>
    <mergeCell ref="O91:R92"/>
    <mergeCell ref="S91:V92"/>
    <mergeCell ref="W91:Z91"/>
    <mergeCell ref="C92:G92"/>
    <mergeCell ref="H92:I92"/>
    <mergeCell ref="W92:Z92"/>
    <mergeCell ref="C89:Z89"/>
    <mergeCell ref="O85:Y85"/>
    <mergeCell ref="O86:Y86"/>
    <mergeCell ref="C81:M81"/>
    <mergeCell ref="O82:S82"/>
    <mergeCell ref="U82:Y82"/>
    <mergeCell ref="O83:S83"/>
    <mergeCell ref="U83:Y83"/>
    <mergeCell ref="O79:Y79"/>
    <mergeCell ref="O81:S81"/>
    <mergeCell ref="U81:Y81"/>
    <mergeCell ref="C86:G86"/>
    <mergeCell ref="H86:M86"/>
    <mergeCell ref="C84:G84"/>
    <mergeCell ref="H84:M84"/>
    <mergeCell ref="C85:G85"/>
    <mergeCell ref="H85:M85"/>
    <mergeCell ref="C83:G83"/>
    <mergeCell ref="H83:M83"/>
    <mergeCell ref="C82:G82"/>
    <mergeCell ref="I82:M82"/>
    <mergeCell ref="C75:G75"/>
    <mergeCell ref="I75:M75"/>
    <mergeCell ref="O75:R75"/>
    <mergeCell ref="T75:V75"/>
    <mergeCell ref="W75:Z75"/>
    <mergeCell ref="C76:G76"/>
    <mergeCell ref="I76:M76"/>
    <mergeCell ref="O76:R76"/>
    <mergeCell ref="T76:V76"/>
    <mergeCell ref="W76:Z76"/>
    <mergeCell ref="C74:M74"/>
    <mergeCell ref="O74:V74"/>
    <mergeCell ref="W74:Z74"/>
    <mergeCell ref="C72:Z72"/>
    <mergeCell ref="C69:F69"/>
    <mergeCell ref="G69:J69"/>
    <mergeCell ref="K69:M69"/>
    <mergeCell ref="P69:R69"/>
    <mergeCell ref="S69:V69"/>
    <mergeCell ref="W69:Z69"/>
    <mergeCell ref="C68:F68"/>
    <mergeCell ref="G68:J68"/>
    <mergeCell ref="K68:M68"/>
    <mergeCell ref="P68:R68"/>
    <mergeCell ref="S68:V68"/>
    <mergeCell ref="W68:Z68"/>
    <mergeCell ref="C67:F67"/>
    <mergeCell ref="G67:J67"/>
    <mergeCell ref="K67:M67"/>
    <mergeCell ref="P67:R67"/>
    <mergeCell ref="S67:V67"/>
    <mergeCell ref="W67:Z67"/>
    <mergeCell ref="C66:F66"/>
    <mergeCell ref="G66:J66"/>
    <mergeCell ref="K66:M66"/>
    <mergeCell ref="P66:R66"/>
    <mergeCell ref="S66:V66"/>
    <mergeCell ref="W66:Z66"/>
    <mergeCell ref="C65:F65"/>
    <mergeCell ref="G65:J65"/>
    <mergeCell ref="K65:M65"/>
    <mergeCell ref="P65:R65"/>
    <mergeCell ref="S65:V65"/>
    <mergeCell ref="W65:Z65"/>
    <mergeCell ref="C64:F64"/>
    <mergeCell ref="G64:J64"/>
    <mergeCell ref="K64:M64"/>
    <mergeCell ref="P64:R64"/>
    <mergeCell ref="S64:V64"/>
    <mergeCell ref="W64:Z64"/>
    <mergeCell ref="C63:F63"/>
    <mergeCell ref="G63:J63"/>
    <mergeCell ref="K63:M63"/>
    <mergeCell ref="P63:R63"/>
    <mergeCell ref="S63:V63"/>
    <mergeCell ref="W63:Z63"/>
    <mergeCell ref="C62:F62"/>
    <mergeCell ref="G62:J62"/>
    <mergeCell ref="K62:M62"/>
    <mergeCell ref="P62:R62"/>
    <mergeCell ref="S62:V62"/>
    <mergeCell ref="W62:Z62"/>
    <mergeCell ref="C61:F61"/>
    <mergeCell ref="G61:J61"/>
    <mergeCell ref="K61:M61"/>
    <mergeCell ref="P61:R61"/>
    <mergeCell ref="S61:V61"/>
    <mergeCell ref="W61:Z61"/>
    <mergeCell ref="C60:F60"/>
    <mergeCell ref="G60:J60"/>
    <mergeCell ref="K60:M60"/>
    <mergeCell ref="P60:R60"/>
    <mergeCell ref="S60:V60"/>
    <mergeCell ref="W60:Z60"/>
    <mergeCell ref="C59:F59"/>
    <mergeCell ref="G59:J59"/>
    <mergeCell ref="K59:M59"/>
    <mergeCell ref="P59:R59"/>
    <mergeCell ref="S59:V59"/>
    <mergeCell ref="W59:Z59"/>
    <mergeCell ref="C56:F56"/>
    <mergeCell ref="G56:M56"/>
    <mergeCell ref="O56:R56"/>
    <mergeCell ref="S56:V56"/>
    <mergeCell ref="X56:Z56"/>
    <mergeCell ref="C58:M58"/>
    <mergeCell ref="O58:Z58"/>
    <mergeCell ref="C54:F54"/>
    <mergeCell ref="G54:M54"/>
    <mergeCell ref="O54:Z54"/>
    <mergeCell ref="C55:F55"/>
    <mergeCell ref="G55:M55"/>
    <mergeCell ref="O55:R55"/>
    <mergeCell ref="S55:V55"/>
    <mergeCell ref="X55:Z55"/>
    <mergeCell ref="C51:F51"/>
    <mergeCell ref="G51:M51"/>
    <mergeCell ref="O51:R51"/>
    <mergeCell ref="S51:Z51"/>
    <mergeCell ref="C52:F52"/>
    <mergeCell ref="G52:M52"/>
    <mergeCell ref="O52:R52"/>
    <mergeCell ref="S52:Z52"/>
    <mergeCell ref="C45:T46"/>
    <mergeCell ref="U45:Z46"/>
    <mergeCell ref="C48:Z48"/>
    <mergeCell ref="C50:F50"/>
    <mergeCell ref="G50:M50"/>
    <mergeCell ref="O50:R50"/>
    <mergeCell ref="S50:Z50"/>
    <mergeCell ref="D40:I40"/>
    <mergeCell ref="K40:M40"/>
    <mergeCell ref="D41:I41"/>
    <mergeCell ref="K41:M41"/>
    <mergeCell ref="D42:I42"/>
    <mergeCell ref="K42:M42"/>
    <mergeCell ref="C35:I35"/>
    <mergeCell ref="K35:M35"/>
    <mergeCell ref="C36:I36"/>
    <mergeCell ref="K36:M36"/>
    <mergeCell ref="C38:N38"/>
    <mergeCell ref="D39:I39"/>
    <mergeCell ref="K39:M39"/>
    <mergeCell ref="D30:I30"/>
    <mergeCell ref="K30:M30"/>
    <mergeCell ref="C32:N32"/>
    <mergeCell ref="C33:I33"/>
    <mergeCell ref="K33:M33"/>
    <mergeCell ref="C34:I34"/>
    <mergeCell ref="K34:M34"/>
    <mergeCell ref="P27:T27"/>
    <mergeCell ref="V27:Z27"/>
    <mergeCell ref="C28:M28"/>
    <mergeCell ref="P28:T28"/>
    <mergeCell ref="V28:Z28"/>
    <mergeCell ref="D29:I29"/>
    <mergeCell ref="K29:M29"/>
    <mergeCell ref="P29:T29"/>
    <mergeCell ref="V29:Z29"/>
    <mergeCell ref="C20:P21"/>
    <mergeCell ref="Q20:Z21"/>
    <mergeCell ref="C23:G23"/>
    <mergeCell ref="H23:N23"/>
    <mergeCell ref="P23:T23"/>
    <mergeCell ref="V23:Z23"/>
    <mergeCell ref="V25:Z25"/>
    <mergeCell ref="C26:G26"/>
    <mergeCell ref="H26:J26"/>
    <mergeCell ref="L26:N26"/>
    <mergeCell ref="P26:T26"/>
    <mergeCell ref="V26:Z26"/>
    <mergeCell ref="C24:G24"/>
    <mergeCell ref="H24:N24"/>
    <mergeCell ref="P24:T24"/>
    <mergeCell ref="C25:G25"/>
    <mergeCell ref="H25:N25"/>
    <mergeCell ref="P25:T25"/>
  </mergeCells>
  <conditionalFormatting sqref="H83:H86">
    <cfRule type="cellIs" dxfId="272" priority="613" operator="equal">
      <formula>"Tark"</formula>
    </cfRule>
  </conditionalFormatting>
  <conditionalFormatting sqref="H83:H86">
    <cfRule type="containsText" dxfId="271" priority="612" operator="containsText" text="Ehkä">
      <formula>NOT(ISERROR(SEARCH("Ehkä",H83)))</formula>
    </cfRule>
  </conditionalFormatting>
  <conditionalFormatting sqref="H83:H86">
    <cfRule type="colorScale" priority="614">
      <colorScale>
        <cfvo type="num" val="#REF!"/>
        <cfvo type="max"/>
        <color rgb="FFFF7128"/>
        <color rgb="FFFFEF9C"/>
      </colorScale>
    </cfRule>
  </conditionalFormatting>
  <conditionalFormatting sqref="K93:K96 O93:O96 S93:S96 W93:W96">
    <cfRule type="cellIs" dxfId="270" priority="555" operator="equal">
      <formula>3</formula>
    </cfRule>
    <cfRule type="cellIs" dxfId="269" priority="556" operator="equal">
      <formula>4</formula>
    </cfRule>
    <cfRule type="cellIs" dxfId="268" priority="557" operator="equal">
      <formula>5</formula>
    </cfRule>
  </conditionalFormatting>
  <conditionalFormatting sqref="P102:P104">
    <cfRule type="cellIs" dxfId="267" priority="609" operator="equal">
      <formula>3</formula>
    </cfRule>
    <cfRule type="cellIs" dxfId="266" priority="610" operator="equal">
      <formula>4</formula>
    </cfRule>
    <cfRule type="cellIs" dxfId="265" priority="611" operator="equal">
      <formula>5</formula>
    </cfRule>
  </conditionalFormatting>
  <conditionalFormatting sqref="P102:P104 K93:K96 O93:O96 S93:S96 W93:W96">
    <cfRule type="cellIs" dxfId="264" priority="606" operator="equal">
      <formula>0</formula>
    </cfRule>
    <cfRule type="cellIs" dxfId="263" priority="607" operator="equal">
      <formula>1</formula>
    </cfRule>
    <cfRule type="cellIs" dxfId="262" priority="608" operator="equal">
      <formula>2</formula>
    </cfRule>
  </conditionalFormatting>
  <conditionalFormatting sqref="C142:C146">
    <cfRule type="cellIs" dxfId="261" priority="567" operator="equal">
      <formula>3</formula>
    </cfRule>
    <cfRule type="cellIs" dxfId="260" priority="568" operator="equal">
      <formula>4</formula>
    </cfRule>
    <cfRule type="cellIs" dxfId="259" priority="569" operator="equal">
      <formula>5</formula>
    </cfRule>
  </conditionalFormatting>
  <conditionalFormatting sqref="C142:C146">
    <cfRule type="cellIs" dxfId="258" priority="564" operator="equal">
      <formula>0</formula>
    </cfRule>
    <cfRule type="cellIs" dxfId="257" priority="565" operator="equal">
      <formula>1</formula>
    </cfRule>
    <cfRule type="cellIs" dxfId="256" priority="566" operator="equal">
      <formula>2</formula>
    </cfRule>
  </conditionalFormatting>
  <conditionalFormatting sqref="V154:V160">
    <cfRule type="cellIs" dxfId="255" priority="549" operator="equal">
      <formula>3</formula>
    </cfRule>
    <cfRule type="cellIs" dxfId="254" priority="550" operator="equal">
      <formula>4</formula>
    </cfRule>
    <cfRule type="cellIs" dxfId="253" priority="551" operator="equal">
      <formula>5</formula>
    </cfRule>
  </conditionalFormatting>
  <conditionalFormatting sqref="V154:V160">
    <cfRule type="cellIs" dxfId="252" priority="546" operator="equal">
      <formula>0</formula>
    </cfRule>
    <cfRule type="cellIs" dxfId="251" priority="547" operator="equal">
      <formula>1</formula>
    </cfRule>
    <cfRule type="cellIs" dxfId="250" priority="548" operator="equal">
      <formula>2</formula>
    </cfRule>
  </conditionalFormatting>
  <conditionalFormatting sqref="C163:C168">
    <cfRule type="cellIs" dxfId="249" priority="507" operator="equal">
      <formula>3</formula>
    </cfRule>
    <cfRule type="cellIs" dxfId="248" priority="508" operator="equal">
      <formula>4</formula>
    </cfRule>
    <cfRule type="cellIs" dxfId="247" priority="509" operator="equal">
      <formula>5</formula>
    </cfRule>
  </conditionalFormatting>
  <conditionalFormatting sqref="C163:C168">
    <cfRule type="cellIs" dxfId="246" priority="504" operator="equal">
      <formula>0</formula>
    </cfRule>
    <cfRule type="cellIs" dxfId="245" priority="505" operator="equal">
      <formula>1</formula>
    </cfRule>
    <cfRule type="cellIs" dxfId="244" priority="506" operator="equal">
      <formula>2</formula>
    </cfRule>
  </conditionalFormatting>
  <conditionalFormatting sqref="C174 C177 C180 C183 C186 C189 C192 C195 C198 C201 C204 C207 C210">
    <cfRule type="cellIs" dxfId="243" priority="495" operator="equal">
      <formula>3</formula>
    </cfRule>
    <cfRule type="cellIs" dxfId="242" priority="496" operator="equal">
      <formula>4</formula>
    </cfRule>
    <cfRule type="cellIs" dxfId="241" priority="497" operator="equal">
      <formula>5</formula>
    </cfRule>
  </conditionalFormatting>
  <conditionalFormatting sqref="C174 C177 C180 C183 C186 C189 C192 C195 C198 C201 C204 C207 C210">
    <cfRule type="cellIs" dxfId="240" priority="492" operator="equal">
      <formula>0</formula>
    </cfRule>
    <cfRule type="cellIs" dxfId="239" priority="493" operator="equal">
      <formula>1</formula>
    </cfRule>
    <cfRule type="cellIs" dxfId="238" priority="494" operator="equal">
      <formula>2</formula>
    </cfRule>
  </conditionalFormatting>
  <conditionalFormatting sqref="L217:L228">
    <cfRule type="cellIs" dxfId="237" priority="477" operator="equal">
      <formula>3</formula>
    </cfRule>
    <cfRule type="cellIs" dxfId="236" priority="478" operator="equal">
      <formula>4</formula>
    </cfRule>
    <cfRule type="cellIs" dxfId="235" priority="479" operator="equal">
      <formula>5</formula>
    </cfRule>
  </conditionalFormatting>
  <conditionalFormatting sqref="L217:L228">
    <cfRule type="cellIs" dxfId="234" priority="474" operator="equal">
      <formula>0</formula>
    </cfRule>
    <cfRule type="cellIs" dxfId="233" priority="475" operator="equal">
      <formula>1</formula>
    </cfRule>
    <cfRule type="cellIs" dxfId="232" priority="476" operator="equal">
      <formula>2</formula>
    </cfRule>
  </conditionalFormatting>
  <conditionalFormatting sqref="P111:P113">
    <cfRule type="cellIs" dxfId="231" priority="465" operator="equal">
      <formula>3</formula>
    </cfRule>
    <cfRule type="cellIs" dxfId="230" priority="466" operator="equal">
      <formula>4</formula>
    </cfRule>
    <cfRule type="cellIs" dxfId="229" priority="467" operator="equal">
      <formula>5</formula>
    </cfRule>
  </conditionalFormatting>
  <conditionalFormatting sqref="P111:P113">
    <cfRule type="cellIs" dxfId="228" priority="462" operator="equal">
      <formula>0</formula>
    </cfRule>
    <cfRule type="cellIs" dxfId="227" priority="463" operator="equal">
      <formula>1</formula>
    </cfRule>
    <cfRule type="cellIs" dxfId="226" priority="464" operator="equal">
      <formula>2</formula>
    </cfRule>
  </conditionalFormatting>
  <conditionalFormatting sqref="H82">
    <cfRule type="cellIs" dxfId="225" priority="401" operator="equal">
      <formula>6</formula>
    </cfRule>
    <cfRule type="cellIs" dxfId="224" priority="405" operator="equal">
      <formula>3</formula>
    </cfRule>
    <cfRule type="cellIs" dxfId="223" priority="406" operator="equal">
      <formula>4</formula>
    </cfRule>
    <cfRule type="cellIs" dxfId="222" priority="407" operator="equal">
      <formula>5</formula>
    </cfRule>
  </conditionalFormatting>
  <conditionalFormatting sqref="H82">
    <cfRule type="cellIs" dxfId="221" priority="402" operator="equal">
      <formula>0</formula>
    </cfRule>
    <cfRule type="cellIs" dxfId="220" priority="403" operator="equal">
      <formula>1</formula>
    </cfRule>
    <cfRule type="cellIs" dxfId="219" priority="404" operator="equal">
      <formula>2</formula>
    </cfRule>
  </conditionalFormatting>
  <conditionalFormatting sqref="T81:T83">
    <cfRule type="cellIs" dxfId="218" priority="389" operator="equal">
      <formula>0</formula>
    </cfRule>
    <cfRule type="cellIs" dxfId="217" priority="390" operator="equal">
      <formula>1</formula>
    </cfRule>
    <cfRule type="cellIs" dxfId="216" priority="391" operator="equal">
      <formula>2</formula>
    </cfRule>
  </conditionalFormatting>
  <conditionalFormatting sqref="H76">
    <cfRule type="cellIs" dxfId="215" priority="347" operator="equal">
      <formula>0</formula>
    </cfRule>
    <cfRule type="cellIs" dxfId="214" priority="348" operator="equal">
      <formula>1</formula>
    </cfRule>
    <cfRule type="cellIs" dxfId="213" priority="349" operator="equal">
      <formula>2</formula>
    </cfRule>
  </conditionalFormatting>
  <conditionalFormatting sqref="T81:T83">
    <cfRule type="cellIs" dxfId="212" priority="392" operator="equal">
      <formula>3</formula>
    </cfRule>
    <cfRule type="cellIs" dxfId="211" priority="393" operator="equal">
      <formula>4</formula>
    </cfRule>
    <cfRule type="cellIs" dxfId="210" priority="394" operator="equal">
      <formula>5</formula>
    </cfRule>
  </conditionalFormatting>
  <conditionalFormatting sqref="S75">
    <cfRule type="cellIs" dxfId="209" priority="380" operator="equal">
      <formula>3</formula>
    </cfRule>
    <cfRule type="cellIs" dxfId="208" priority="381" operator="equal">
      <formula>4</formula>
    </cfRule>
    <cfRule type="cellIs" dxfId="207" priority="382" operator="equal">
      <formula>5</formula>
    </cfRule>
  </conditionalFormatting>
  <conditionalFormatting sqref="S75">
    <cfRule type="cellIs" dxfId="206" priority="377" operator="equal">
      <formula>0</formula>
    </cfRule>
    <cfRule type="cellIs" dxfId="205" priority="378" operator="equal">
      <formula>1</formula>
    </cfRule>
    <cfRule type="cellIs" dxfId="204" priority="379" operator="equal">
      <formula>2</formula>
    </cfRule>
  </conditionalFormatting>
  <conditionalFormatting sqref="S76">
    <cfRule type="cellIs" dxfId="203" priority="374" operator="equal">
      <formula>3</formula>
    </cfRule>
    <cfRule type="cellIs" dxfId="202" priority="375" operator="equal">
      <formula>4</formula>
    </cfRule>
    <cfRule type="cellIs" dxfId="201" priority="376" operator="equal">
      <formula>5</formula>
    </cfRule>
  </conditionalFormatting>
  <conditionalFormatting sqref="S76">
    <cfRule type="cellIs" dxfId="200" priority="371" operator="equal">
      <formula>0</formula>
    </cfRule>
    <cfRule type="cellIs" dxfId="199" priority="372" operator="equal">
      <formula>1</formula>
    </cfRule>
    <cfRule type="cellIs" dxfId="198" priority="373" operator="equal">
      <formula>2</formula>
    </cfRule>
  </conditionalFormatting>
  <conditionalFormatting sqref="H75">
    <cfRule type="cellIs" dxfId="197" priority="356" operator="equal">
      <formula>3</formula>
    </cfRule>
    <cfRule type="cellIs" dxfId="196" priority="357" operator="equal">
      <formula>4</formula>
    </cfRule>
    <cfRule type="cellIs" dxfId="195" priority="358" operator="equal">
      <formula>5</formula>
    </cfRule>
  </conditionalFormatting>
  <conditionalFormatting sqref="H75">
    <cfRule type="cellIs" dxfId="194" priority="353" operator="equal">
      <formula>0</formula>
    </cfRule>
    <cfRule type="cellIs" dxfId="193" priority="354" operator="equal">
      <formula>1</formula>
    </cfRule>
    <cfRule type="cellIs" dxfId="192" priority="355" operator="equal">
      <formula>2</formula>
    </cfRule>
  </conditionalFormatting>
  <conditionalFormatting sqref="H76">
    <cfRule type="cellIs" dxfId="191" priority="350" operator="equal">
      <formula>3</formula>
    </cfRule>
    <cfRule type="cellIs" dxfId="190" priority="351" operator="equal">
      <formula>4</formula>
    </cfRule>
    <cfRule type="cellIs" dxfId="189" priority="352" operator="equal">
      <formula>5</formula>
    </cfRule>
  </conditionalFormatting>
  <conditionalFormatting sqref="K153">
    <cfRule type="cellIs" dxfId="188" priority="345" operator="equal">
      <formula>1</formula>
    </cfRule>
  </conditionalFormatting>
  <conditionalFormatting sqref="K153">
    <cfRule type="cellIs" dxfId="187" priority="344" operator="equal">
      <formula>0</formula>
    </cfRule>
    <cfRule type="cellIs" dxfId="186" priority="346" operator="equal">
      <formula>2</formula>
    </cfRule>
  </conditionalFormatting>
  <conditionalFormatting sqref="N154">
    <cfRule type="cellIs" dxfId="185" priority="334" operator="greaterThan">
      <formula>7</formula>
    </cfRule>
  </conditionalFormatting>
  <conditionalFormatting sqref="V154:V160">
    <cfRule type="cellIs" dxfId="184" priority="615" operator="greaterThan">
      <formula>$N$129&gt;7</formula>
    </cfRule>
  </conditionalFormatting>
  <conditionalFormatting sqref="C217">
    <cfRule type="cellIs" dxfId="183" priority="291" operator="equal">
      <formula>3</formula>
    </cfRule>
    <cfRule type="cellIs" dxfId="182" priority="292" operator="equal">
      <formula>4</formula>
    </cfRule>
    <cfRule type="cellIs" dxfId="181" priority="293" operator="equal">
      <formula>5</formula>
    </cfRule>
  </conditionalFormatting>
  <conditionalFormatting sqref="C217">
    <cfRule type="cellIs" dxfId="180" priority="288" operator="equal">
      <formula>0</formula>
    </cfRule>
    <cfRule type="cellIs" dxfId="179" priority="289" operator="equal">
      <formula>1</formula>
    </cfRule>
    <cfRule type="cellIs" dxfId="178" priority="290" operator="equal">
      <formula>2</formula>
    </cfRule>
  </conditionalFormatting>
  <conditionalFormatting sqref="C220">
    <cfRule type="cellIs" dxfId="177" priority="285" operator="equal">
      <formula>3</formula>
    </cfRule>
    <cfRule type="cellIs" dxfId="176" priority="286" operator="equal">
      <formula>4</formula>
    </cfRule>
    <cfRule type="cellIs" dxfId="175" priority="287" operator="equal">
      <formula>5</formula>
    </cfRule>
  </conditionalFormatting>
  <conditionalFormatting sqref="C220">
    <cfRule type="cellIs" dxfId="174" priority="282" operator="equal">
      <formula>0</formula>
    </cfRule>
    <cfRule type="cellIs" dxfId="173" priority="283" operator="equal">
      <formula>1</formula>
    </cfRule>
    <cfRule type="cellIs" dxfId="172" priority="284" operator="equal">
      <formula>2</formula>
    </cfRule>
  </conditionalFormatting>
  <conditionalFormatting sqref="C223">
    <cfRule type="cellIs" dxfId="171" priority="279" operator="equal">
      <formula>3</formula>
    </cfRule>
    <cfRule type="cellIs" dxfId="170" priority="280" operator="equal">
      <formula>4</formula>
    </cfRule>
    <cfRule type="cellIs" dxfId="169" priority="281" operator="equal">
      <formula>5</formula>
    </cfRule>
  </conditionalFormatting>
  <conditionalFormatting sqref="C223">
    <cfRule type="cellIs" dxfId="168" priority="276" operator="equal">
      <formula>0</formula>
    </cfRule>
    <cfRule type="cellIs" dxfId="167" priority="277" operator="equal">
      <formula>1</formula>
    </cfRule>
    <cfRule type="cellIs" dxfId="166" priority="278" operator="equal">
      <formula>2</formula>
    </cfRule>
  </conditionalFormatting>
  <conditionalFormatting sqref="C226">
    <cfRule type="cellIs" dxfId="165" priority="273" operator="equal">
      <formula>3</formula>
    </cfRule>
    <cfRule type="cellIs" dxfId="164" priority="274" operator="equal">
      <formula>4</formula>
    </cfRule>
    <cfRule type="cellIs" dxfId="163" priority="275" operator="equal">
      <formula>5</formula>
    </cfRule>
  </conditionalFormatting>
  <conditionalFormatting sqref="C226">
    <cfRule type="cellIs" dxfId="162" priority="270" operator="equal">
      <formula>0</formula>
    </cfRule>
    <cfRule type="cellIs" dxfId="161" priority="271" operator="equal">
      <formula>1</formula>
    </cfRule>
    <cfRule type="cellIs" dxfId="160" priority="272" operator="equal">
      <formula>2</formula>
    </cfRule>
  </conditionalFormatting>
  <conditionalFormatting sqref="U25:U28">
    <cfRule type="cellIs" dxfId="159" priority="267" operator="equal">
      <formula>3</formula>
    </cfRule>
    <cfRule type="cellIs" dxfId="158" priority="268" operator="equal">
      <formula>4</formula>
    </cfRule>
    <cfRule type="cellIs" dxfId="157" priority="269" operator="equal">
      <formula>5</formula>
    </cfRule>
  </conditionalFormatting>
  <conditionalFormatting sqref="U25:U28">
    <cfRule type="cellIs" dxfId="156" priority="264" operator="equal">
      <formula>0</formula>
    </cfRule>
    <cfRule type="cellIs" dxfId="155" priority="265" operator="equal">
      <formula>1</formula>
    </cfRule>
    <cfRule type="cellIs" dxfId="154" priority="266" operator="equal">
      <formula>2</formula>
    </cfRule>
  </conditionalFormatting>
  <conditionalFormatting sqref="U29">
    <cfRule type="cellIs" dxfId="153" priority="251" operator="equal">
      <formula>6</formula>
    </cfRule>
    <cfRule type="cellIs" dxfId="152" priority="255" operator="equal">
      <formula>3</formula>
    </cfRule>
    <cfRule type="cellIs" dxfId="151" priority="256" operator="equal">
      <formula>4</formula>
    </cfRule>
    <cfRule type="cellIs" dxfId="150" priority="257" operator="equal">
      <formula>5</formula>
    </cfRule>
  </conditionalFormatting>
  <conditionalFormatting sqref="U29">
    <cfRule type="cellIs" dxfId="149" priority="252" operator="equal">
      <formula>0</formula>
    </cfRule>
    <cfRule type="cellIs" dxfId="148" priority="253" operator="equal">
      <formula>1</formula>
    </cfRule>
    <cfRule type="cellIs" dxfId="147" priority="254" operator="equal">
      <formula>2</formula>
    </cfRule>
  </conditionalFormatting>
  <conditionalFormatting sqref="J29:J30">
    <cfRule type="cellIs" dxfId="146" priority="248" operator="equal">
      <formula>3</formula>
    </cfRule>
    <cfRule type="cellIs" dxfId="145" priority="249" operator="equal">
      <formula>4</formula>
    </cfRule>
    <cfRule type="cellIs" dxfId="144" priority="250" operator="equal">
      <formula>5</formula>
    </cfRule>
  </conditionalFormatting>
  <conditionalFormatting sqref="J29:J30">
    <cfRule type="cellIs" dxfId="143" priority="245" operator="equal">
      <formula>0</formula>
    </cfRule>
    <cfRule type="cellIs" dxfId="142" priority="246" operator="equal">
      <formula>1</formula>
    </cfRule>
    <cfRule type="cellIs" dxfId="141" priority="247" operator="equal">
      <formula>2</formula>
    </cfRule>
  </conditionalFormatting>
  <conditionalFormatting sqref="J33">
    <cfRule type="cellIs" dxfId="140" priority="242" operator="equal">
      <formula>3</formula>
    </cfRule>
    <cfRule type="cellIs" dxfId="139" priority="243" operator="equal">
      <formula>4</formula>
    </cfRule>
    <cfRule type="cellIs" dxfId="138" priority="244" operator="equal">
      <formula>5</formula>
    </cfRule>
  </conditionalFormatting>
  <conditionalFormatting sqref="J33">
    <cfRule type="cellIs" dxfId="137" priority="239" operator="equal">
      <formula>0</formula>
    </cfRule>
    <cfRule type="cellIs" dxfId="136" priority="240" operator="equal">
      <formula>1</formula>
    </cfRule>
    <cfRule type="cellIs" dxfId="135" priority="241" operator="equal">
      <formula>2</formula>
    </cfRule>
  </conditionalFormatting>
  <conditionalFormatting sqref="J34:J36">
    <cfRule type="cellIs" dxfId="134" priority="236" operator="equal">
      <formula>3</formula>
    </cfRule>
    <cfRule type="cellIs" dxfId="133" priority="237" operator="equal">
      <formula>4</formula>
    </cfRule>
    <cfRule type="cellIs" dxfId="132" priority="238" operator="equal">
      <formula>5</formula>
    </cfRule>
  </conditionalFormatting>
  <conditionalFormatting sqref="J34:J36">
    <cfRule type="cellIs" dxfId="131" priority="233" operator="equal">
      <formula>0</formula>
    </cfRule>
    <cfRule type="cellIs" dxfId="130" priority="234" operator="equal">
      <formula>1</formula>
    </cfRule>
    <cfRule type="cellIs" dxfId="129" priority="235" operator="equal">
      <formula>2</formula>
    </cfRule>
  </conditionalFormatting>
  <conditionalFormatting sqref="J39:J42">
    <cfRule type="cellIs" dxfId="128" priority="230" operator="equal">
      <formula>3</formula>
    </cfRule>
    <cfRule type="cellIs" dxfId="127" priority="231" operator="equal">
      <formula>4</formula>
    </cfRule>
    <cfRule type="cellIs" dxfId="126" priority="232" operator="equal">
      <formula>5</formula>
    </cfRule>
  </conditionalFormatting>
  <conditionalFormatting sqref="J39:J42">
    <cfRule type="cellIs" dxfId="125" priority="227" operator="equal">
      <formula>0</formula>
    </cfRule>
    <cfRule type="cellIs" dxfId="124" priority="228" operator="equal">
      <formula>1</formula>
    </cfRule>
    <cfRule type="cellIs" dxfId="123" priority="229" operator="equal">
      <formula>2</formula>
    </cfRule>
  </conditionalFormatting>
  <conditionalFormatting sqref="R217:R228">
    <cfRule type="cellIs" dxfId="122" priority="187" operator="equal">
      <formula>3</formula>
    </cfRule>
    <cfRule type="cellIs" dxfId="121" priority="188" operator="equal">
      <formula>4</formula>
    </cfRule>
    <cfRule type="cellIs" dxfId="120" priority="189" operator="equal">
      <formula>5</formula>
    </cfRule>
  </conditionalFormatting>
  <conditionalFormatting sqref="R217:R228">
    <cfRule type="cellIs" dxfId="119" priority="184" operator="equal">
      <formula>0</formula>
    </cfRule>
    <cfRule type="cellIs" dxfId="118" priority="185" operator="equal">
      <formula>1</formula>
    </cfRule>
    <cfRule type="cellIs" dxfId="117" priority="186" operator="equal">
      <formula>2</formula>
    </cfRule>
  </conditionalFormatting>
  <conditionalFormatting sqref="L174:L212">
    <cfRule type="cellIs" dxfId="116" priority="181" operator="equal">
      <formula>3</formula>
    </cfRule>
    <cfRule type="cellIs" dxfId="115" priority="182" operator="equal">
      <formula>4</formula>
    </cfRule>
    <cfRule type="cellIs" dxfId="114" priority="183" operator="equal">
      <formula>5</formula>
    </cfRule>
  </conditionalFormatting>
  <conditionalFormatting sqref="L174:L212">
    <cfRule type="cellIs" dxfId="113" priority="178" operator="equal">
      <formula>0</formula>
    </cfRule>
    <cfRule type="cellIs" dxfId="112" priority="179" operator="equal">
      <formula>1</formula>
    </cfRule>
    <cfRule type="cellIs" dxfId="111" priority="180" operator="equal">
      <formula>2</formula>
    </cfRule>
  </conditionalFormatting>
  <conditionalFormatting sqref="R174:R212">
    <cfRule type="cellIs" dxfId="110" priority="169" operator="equal">
      <formula>3</formula>
    </cfRule>
    <cfRule type="cellIs" dxfId="109" priority="170" operator="equal">
      <formula>4</formula>
    </cfRule>
    <cfRule type="cellIs" dxfId="108" priority="171" operator="equal">
      <formula>5</formula>
    </cfRule>
  </conditionalFormatting>
  <conditionalFormatting sqref="R174:R212">
    <cfRule type="cellIs" dxfId="107" priority="166" operator="equal">
      <formula>0</formula>
    </cfRule>
    <cfRule type="cellIs" dxfId="106" priority="167" operator="equal">
      <formula>1</formula>
    </cfRule>
    <cfRule type="cellIs" dxfId="105" priority="168" operator="equal">
      <formula>2</formula>
    </cfRule>
  </conditionalFormatting>
  <conditionalFormatting sqref="O162:O168">
    <cfRule type="cellIs" dxfId="104" priority="163" operator="equal">
      <formula>3</formula>
    </cfRule>
    <cfRule type="cellIs" dxfId="103" priority="164" operator="equal">
      <formula>4</formula>
    </cfRule>
    <cfRule type="cellIs" dxfId="102" priority="165" operator="equal">
      <formula>5</formula>
    </cfRule>
  </conditionalFormatting>
  <conditionalFormatting sqref="O162:O168">
    <cfRule type="cellIs" dxfId="101" priority="160" operator="equal">
      <formula>0</formula>
    </cfRule>
    <cfRule type="cellIs" dxfId="100" priority="161" operator="equal">
      <formula>1</formula>
    </cfRule>
    <cfRule type="cellIs" dxfId="99" priority="162" operator="equal">
      <formula>2</formula>
    </cfRule>
  </conditionalFormatting>
  <conditionalFormatting sqref="K155">
    <cfRule type="cellIs" dxfId="98" priority="122" operator="equal">
      <formula>1</formula>
    </cfRule>
  </conditionalFormatting>
  <conditionalFormatting sqref="K155">
    <cfRule type="cellIs" dxfId="97" priority="121" operator="equal">
      <formula>0</formula>
    </cfRule>
    <cfRule type="cellIs" dxfId="96" priority="123" operator="equal">
      <formula>2</formula>
    </cfRule>
  </conditionalFormatting>
  <conditionalFormatting sqref="K157">
    <cfRule type="cellIs" dxfId="95" priority="119" operator="equal">
      <formula>1</formula>
    </cfRule>
  </conditionalFormatting>
  <conditionalFormatting sqref="K157">
    <cfRule type="cellIs" dxfId="94" priority="118" operator="equal">
      <formula>0</formula>
    </cfRule>
    <cfRule type="cellIs" dxfId="93" priority="120" operator="equal">
      <formula>2</formula>
    </cfRule>
  </conditionalFormatting>
  <conditionalFormatting sqref="K159">
    <cfRule type="cellIs" dxfId="92" priority="116" operator="equal">
      <formula>1</formula>
    </cfRule>
  </conditionalFormatting>
  <conditionalFormatting sqref="K159">
    <cfRule type="cellIs" dxfId="91" priority="115" operator="equal">
      <formula>0</formula>
    </cfRule>
    <cfRule type="cellIs" dxfId="90" priority="117" operator="equal">
      <formula>2</formula>
    </cfRule>
  </conditionalFormatting>
  <conditionalFormatting sqref="C127:C136">
    <cfRule type="cellIs" dxfId="89" priority="112" operator="equal">
      <formula>3</formula>
    </cfRule>
    <cfRule type="cellIs" dxfId="88" priority="113" operator="equal">
      <formula>4</formula>
    </cfRule>
    <cfRule type="cellIs" dxfId="87" priority="114" operator="equal">
      <formula>5</formula>
    </cfRule>
  </conditionalFormatting>
  <conditionalFormatting sqref="C127:C136">
    <cfRule type="cellIs" dxfId="86" priority="109" operator="equal">
      <formula>0</formula>
    </cfRule>
    <cfRule type="cellIs" dxfId="85" priority="110" operator="equal">
      <formula>1</formula>
    </cfRule>
    <cfRule type="cellIs" dxfId="84" priority="111" operator="equal">
      <formula>2</formula>
    </cfRule>
  </conditionalFormatting>
  <conditionalFormatting sqref="P106">
    <cfRule type="cellIs" dxfId="83" priority="100" operator="equal">
      <formula>3</formula>
    </cfRule>
    <cfRule type="cellIs" dxfId="82" priority="101" operator="equal">
      <formula>4</formula>
    </cfRule>
    <cfRule type="cellIs" dxfId="81" priority="102" operator="equal">
      <formula>5</formula>
    </cfRule>
  </conditionalFormatting>
  <conditionalFormatting sqref="P106">
    <cfRule type="cellIs" dxfId="80" priority="97" operator="equal">
      <formula>0</formula>
    </cfRule>
    <cfRule type="cellIs" dxfId="79" priority="98" operator="equal">
      <formula>1</formula>
    </cfRule>
    <cfRule type="cellIs" dxfId="78" priority="99" operator="equal">
      <formula>2</formula>
    </cfRule>
  </conditionalFormatting>
  <conditionalFormatting sqref="P120">
    <cfRule type="cellIs" dxfId="77" priority="88" operator="equal">
      <formula>3</formula>
    </cfRule>
    <cfRule type="cellIs" dxfId="76" priority="89" operator="equal">
      <formula>4</formula>
    </cfRule>
    <cfRule type="cellIs" dxfId="75" priority="90" operator="equal">
      <formula>5</formula>
    </cfRule>
  </conditionalFormatting>
  <conditionalFormatting sqref="P120">
    <cfRule type="cellIs" dxfId="74" priority="85" operator="equal">
      <formula>0</formula>
    </cfRule>
    <cfRule type="cellIs" dxfId="73" priority="86" operator="equal">
      <formula>1</formula>
    </cfRule>
    <cfRule type="cellIs" dxfId="72" priority="87" operator="equal">
      <formula>2</formula>
    </cfRule>
  </conditionalFormatting>
  <conditionalFormatting sqref="V120">
    <cfRule type="cellIs" dxfId="71" priority="82" operator="equal">
      <formula>3</formula>
    </cfRule>
    <cfRule type="cellIs" dxfId="70" priority="83" operator="equal">
      <formula>4</formula>
    </cfRule>
    <cfRule type="cellIs" dxfId="69" priority="84" operator="equal">
      <formula>5</formula>
    </cfRule>
  </conditionalFormatting>
  <conditionalFormatting sqref="V120">
    <cfRule type="cellIs" dxfId="68" priority="79" operator="equal">
      <formula>0</formula>
    </cfRule>
    <cfRule type="cellIs" dxfId="67" priority="80" operator="equal">
      <formula>1</formula>
    </cfRule>
    <cfRule type="cellIs" dxfId="66" priority="81" operator="equal">
      <formula>2</formula>
    </cfRule>
  </conditionalFormatting>
  <conditionalFormatting sqref="V106">
    <cfRule type="cellIs" dxfId="65" priority="76" operator="equal">
      <formula>3</formula>
    </cfRule>
    <cfRule type="cellIs" dxfId="64" priority="77" operator="equal">
      <formula>4</formula>
    </cfRule>
    <cfRule type="cellIs" dxfId="63" priority="78" operator="equal">
      <formula>5</formula>
    </cfRule>
  </conditionalFormatting>
  <conditionalFormatting sqref="V106">
    <cfRule type="cellIs" dxfId="62" priority="73" operator="equal">
      <formula>0</formula>
    </cfRule>
    <cfRule type="cellIs" dxfId="61" priority="74" operator="equal">
      <formula>1</formula>
    </cfRule>
    <cfRule type="cellIs" dxfId="60" priority="75" operator="equal">
      <formula>2</formula>
    </cfRule>
  </conditionalFormatting>
  <conditionalFormatting sqref="V102:V104">
    <cfRule type="cellIs" dxfId="59" priority="70" operator="equal">
      <formula>3</formula>
    </cfRule>
    <cfRule type="cellIs" dxfId="58" priority="71" operator="equal">
      <formula>4</formula>
    </cfRule>
    <cfRule type="cellIs" dxfId="57" priority="72" operator="equal">
      <formula>5</formula>
    </cfRule>
  </conditionalFormatting>
  <conditionalFormatting sqref="V102:V104">
    <cfRule type="cellIs" dxfId="56" priority="67" operator="equal">
      <formula>0</formula>
    </cfRule>
    <cfRule type="cellIs" dxfId="55" priority="68" operator="equal">
      <formula>1</formula>
    </cfRule>
    <cfRule type="cellIs" dxfId="54" priority="69" operator="equal">
      <formula>2</formula>
    </cfRule>
  </conditionalFormatting>
  <conditionalFormatting sqref="P115">
    <cfRule type="cellIs" dxfId="53" priority="52" operator="equal">
      <formula>3</formula>
    </cfRule>
    <cfRule type="cellIs" dxfId="52" priority="53" operator="equal">
      <formula>4</formula>
    </cfRule>
    <cfRule type="cellIs" dxfId="51" priority="54" operator="equal">
      <formula>5</formula>
    </cfRule>
  </conditionalFormatting>
  <conditionalFormatting sqref="P115">
    <cfRule type="cellIs" dxfId="50" priority="49" operator="equal">
      <formula>0</formula>
    </cfRule>
    <cfRule type="cellIs" dxfId="49" priority="50" operator="equal">
      <formula>1</formula>
    </cfRule>
    <cfRule type="cellIs" dxfId="48" priority="51" operator="equal">
      <formula>2</formula>
    </cfRule>
  </conditionalFormatting>
  <conditionalFormatting sqref="P116">
    <cfRule type="cellIs" dxfId="47" priority="46" operator="equal">
      <formula>3</formula>
    </cfRule>
    <cfRule type="cellIs" dxfId="46" priority="47" operator="equal">
      <formula>4</formula>
    </cfRule>
    <cfRule type="cellIs" dxfId="45" priority="48" operator="equal">
      <formula>5</formula>
    </cfRule>
  </conditionalFormatting>
  <conditionalFormatting sqref="P116">
    <cfRule type="cellIs" dxfId="44" priority="43" operator="equal">
      <formula>0</formula>
    </cfRule>
    <cfRule type="cellIs" dxfId="43" priority="44" operator="equal">
      <formula>1</formula>
    </cfRule>
    <cfRule type="cellIs" dxfId="42" priority="45" operator="equal">
      <formula>2</formula>
    </cfRule>
  </conditionalFormatting>
  <conditionalFormatting sqref="P117">
    <cfRule type="cellIs" dxfId="41" priority="40" operator="equal">
      <formula>3</formula>
    </cfRule>
    <cfRule type="cellIs" dxfId="40" priority="41" operator="equal">
      <formula>4</formula>
    </cfRule>
    <cfRule type="cellIs" dxfId="39" priority="42" operator="equal">
      <formula>5</formula>
    </cfRule>
  </conditionalFormatting>
  <conditionalFormatting sqref="P117">
    <cfRule type="cellIs" dxfId="38" priority="37" operator="equal">
      <formula>0</formula>
    </cfRule>
    <cfRule type="cellIs" dxfId="37" priority="38" operator="equal">
      <formula>1</formula>
    </cfRule>
    <cfRule type="cellIs" dxfId="36" priority="39" operator="equal">
      <formula>2</formula>
    </cfRule>
  </conditionalFormatting>
  <conditionalFormatting sqref="V115">
    <cfRule type="cellIs" dxfId="35" priority="34" operator="equal">
      <formula>3</formula>
    </cfRule>
    <cfRule type="cellIs" dxfId="34" priority="35" operator="equal">
      <formula>4</formula>
    </cfRule>
    <cfRule type="cellIs" dxfId="33" priority="36" operator="equal">
      <formula>5</formula>
    </cfRule>
  </conditionalFormatting>
  <conditionalFormatting sqref="V115">
    <cfRule type="cellIs" dxfId="32" priority="31" operator="equal">
      <formula>0</formula>
    </cfRule>
    <cfRule type="cellIs" dxfId="31" priority="32" operator="equal">
      <formula>1</formula>
    </cfRule>
    <cfRule type="cellIs" dxfId="30" priority="33" operator="equal">
      <formula>2</formula>
    </cfRule>
  </conditionalFormatting>
  <conditionalFormatting sqref="V116">
    <cfRule type="cellIs" dxfId="29" priority="28" operator="equal">
      <formula>3</formula>
    </cfRule>
    <cfRule type="cellIs" dxfId="28" priority="29" operator="equal">
      <formula>4</formula>
    </cfRule>
    <cfRule type="cellIs" dxfId="27" priority="30" operator="equal">
      <formula>5</formula>
    </cfRule>
  </conditionalFormatting>
  <conditionalFormatting sqref="V116">
    <cfRule type="cellIs" dxfId="26" priority="25" operator="equal">
      <formula>0</formula>
    </cfRule>
    <cfRule type="cellIs" dxfId="25" priority="26" operator="equal">
      <formula>1</formula>
    </cfRule>
    <cfRule type="cellIs" dxfId="24" priority="27" operator="equal">
      <formula>2</formula>
    </cfRule>
  </conditionalFormatting>
  <conditionalFormatting sqref="V117">
    <cfRule type="cellIs" dxfId="23" priority="22" operator="equal">
      <formula>3</formula>
    </cfRule>
    <cfRule type="cellIs" dxfId="22" priority="23" operator="equal">
      <formula>4</formula>
    </cfRule>
    <cfRule type="cellIs" dxfId="21" priority="24" operator="equal">
      <formula>5</formula>
    </cfRule>
  </conditionalFormatting>
  <conditionalFormatting sqref="V117">
    <cfRule type="cellIs" dxfId="20" priority="19" operator="equal">
      <formula>0</formula>
    </cfRule>
    <cfRule type="cellIs" dxfId="19" priority="20" operator="equal">
      <formula>1</formula>
    </cfRule>
    <cfRule type="cellIs" dxfId="18" priority="21" operator="equal">
      <formula>2</formula>
    </cfRule>
  </conditionalFormatting>
  <conditionalFormatting sqref="V113">
    <cfRule type="cellIs" dxfId="17" priority="16" operator="equal">
      <formula>3</formula>
    </cfRule>
    <cfRule type="cellIs" dxfId="16" priority="17" operator="equal">
      <formula>4</formula>
    </cfRule>
    <cfRule type="cellIs" dxfId="15" priority="18" operator="equal">
      <formula>5</formula>
    </cfRule>
  </conditionalFormatting>
  <conditionalFormatting sqref="V113">
    <cfRule type="cellIs" dxfId="14" priority="13" operator="equal">
      <formula>0</formula>
    </cfRule>
    <cfRule type="cellIs" dxfId="13" priority="14" operator="equal">
      <formula>1</formula>
    </cfRule>
    <cfRule type="cellIs" dxfId="12" priority="15" operator="equal">
      <formula>2</formula>
    </cfRule>
  </conditionalFormatting>
  <conditionalFormatting sqref="V112">
    <cfRule type="cellIs" dxfId="11" priority="10" operator="equal">
      <formula>3</formula>
    </cfRule>
    <cfRule type="cellIs" dxfId="10" priority="11" operator="equal">
      <formula>4</formula>
    </cfRule>
    <cfRule type="cellIs" dxfId="9" priority="12" operator="equal">
      <formula>5</formula>
    </cfRule>
  </conditionalFormatting>
  <conditionalFormatting sqref="V112">
    <cfRule type="cellIs" dxfId="8" priority="7" operator="equal">
      <formula>0</formula>
    </cfRule>
    <cfRule type="cellIs" dxfId="7" priority="8" operator="equal">
      <formula>1</formula>
    </cfRule>
    <cfRule type="cellIs" dxfId="6" priority="9" operator="equal">
      <formula>2</formula>
    </cfRule>
  </conditionalFormatting>
  <conditionalFormatting sqref="V111">
    <cfRule type="cellIs" dxfId="5" priority="4" operator="equal">
      <formula>3</formula>
    </cfRule>
    <cfRule type="cellIs" dxfId="4" priority="5" operator="equal">
      <formula>4</formula>
    </cfRule>
    <cfRule type="cellIs" dxfId="3" priority="6" operator="equal">
      <formula>5</formula>
    </cfRule>
  </conditionalFormatting>
  <conditionalFormatting sqref="V111">
    <cfRule type="cellIs" dxfId="2" priority="1" operator="equal">
      <formula>0</formula>
    </cfRule>
    <cfRule type="cellIs" dxfId="1" priority="2" operator="equal">
      <formula>1</formula>
    </cfRule>
    <cfRule type="cellIs" dxfId="0" priority="3" operator="equal">
      <formula>2</formula>
    </cfRule>
  </conditionalFormatting>
  <pageMargins left="0.70866141732283472" right="0.70866141732283472" top="0.74803149606299213" bottom="0.74803149606299213" header="0.31496062992125984" footer="0.31496062992125984"/>
  <pageSetup paperSize="9" scale="76" orientation="portrait" horizontalDpi="300" verticalDpi="300" r:id="rId1"/>
  <headerFooter>
    <oddHeader>&amp;LVaikutusanalyysi (BIA)&amp;R&amp;P (&amp;N)</oddHeader>
  </headerFooter>
  <rowBreaks count="5" manualBreakCount="5">
    <brk id="18" min="1" max="26" man="1"/>
    <brk id="43" min="1" max="26" man="1"/>
    <brk id="87" min="1" max="26" man="1"/>
    <brk id="122" min="1" max="26" man="1"/>
    <brk id="169" min="1" max="2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VKOrganization xmlns="http://schemas.microsoft.com/sharepoint/v3">Valtiokonttori</VKOrganization>
    <VKDocumentCreator xmlns="http://schemas.microsoft.com/sharepoint/v3" xsi:nil="true"/>
    <_DCDateModified xmlns="http://schemas.microsoft.com/sharepoint/v3/fields">2012-10-23T13:10:20+00:00</_DCDateModified>
    <VKEventStartDate xmlns="http://schemas.microsoft.com/sharepoint/v3">2012-10-23T13:10:20+00:00</VKEventStartDate>
    <VKLineOfBusiness xmlns="http://schemas.microsoft.com/sharepoint/v3" xsi:nil="true"/>
    <VKPublicity xmlns="http://schemas.microsoft.com/sharepoint/v3">Julkinen</VKPublicity>
    <_Version xmlns="8627411f-3202-42d8-8313-694e4f46235e" xsi:nil="true"/>
    <VKDocumentType xmlns="http://schemas.microsoft.com/sharepoint/v3" xsi:nil="true"/>
    <VKLanguage xmlns="http://schemas.microsoft.com/sharepoint/v3">Suomi</VKLanguage>
    <_DCDateCreated xmlns="http://schemas.microsoft.com/sharepoint/v3/fields">2012-10-23T13:10:20+00:00</_DCDateCreated>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DDB4F7ED36FAC34FAF727941B1F2A12A" ma:contentTypeVersion="0" ma:contentTypeDescription="Luo uusi asiakirja." ma:contentTypeScope="" ma:versionID="faa16123343d8dc9849fd4e471608d97">
  <xsd:schema xmlns:xsd="http://www.w3.org/2001/XMLSchema" xmlns:p="http://schemas.microsoft.com/office/2006/metadata/properties" xmlns:ns1="http://schemas.microsoft.com/sharepoint/v3" xmlns:ns2="http://schemas.microsoft.com/sharepoint/v3/fields" xmlns:ns3="8627411f-3202-42d8-8313-694e4f46235e" targetNamespace="http://schemas.microsoft.com/office/2006/metadata/properties" ma:root="true" ma:fieldsID="8b0a3e65cfb0c88b65525155bf694b17" ns1:_="" ns2:_="" ns3:_="">
    <xsd:import namespace="http://schemas.microsoft.com/sharepoint/v3"/>
    <xsd:import namespace="http://schemas.microsoft.com/sharepoint/v3/fields"/>
    <xsd:import namespace="8627411f-3202-42d8-8313-694e4f46235e"/>
    <xsd:element name="properties">
      <xsd:complexType>
        <xsd:sequence>
          <xsd:element name="documentManagement">
            <xsd:complexType>
              <xsd:all>
                <xsd:element ref="ns2:_DCDateCreated" minOccurs="0"/>
                <xsd:element ref="ns2:_DCDateModified" minOccurs="0"/>
                <xsd:element ref="ns1:VKDocumentCreator" minOccurs="0"/>
                <xsd:element ref="ns1:VKOrganization" minOccurs="0"/>
                <xsd:element ref="ns1:VKLineOfBusiness" minOccurs="0"/>
                <xsd:element ref="ns1:VKDocumentType" minOccurs="0"/>
                <xsd:element ref="ns1:VKLanguage" minOccurs="0"/>
                <xsd:element ref="ns1:VKPublicity" minOccurs="0"/>
                <xsd:element ref="ns1:VKEventStartDate" minOccurs="0"/>
                <xsd:element ref="ns3: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VKDocumentCreator" ma:index="10" nillable="true" ma:displayName="Laatija" ma:internalName="VKDocumentCreator">
      <xsd:simpleType>
        <xsd:restriction base="dms:Text">
          <xsd:maxLength value="60"/>
        </xsd:restriction>
      </xsd:simpleType>
    </xsd:element>
    <xsd:element name="VKOrganization" ma:index="11" nillable="true" ma:displayName="Organisaatio" ma:default="Valtiokonttori" ma:internalName="VKOrganization">
      <xsd:simpleType>
        <xsd:restriction base="dms:Text">
          <xsd:maxLength value="40"/>
        </xsd:restriction>
      </xsd:simpleType>
    </xsd:element>
    <xsd:element name="VKLineOfBusiness" ma:index="12" nillable="true" ma:displayName="Toimiala" ma:format="Dropdown" ma:internalName="VKLineOfBusiness">
      <xsd:simpleType>
        <xsd:restriction base="dms:Choice">
          <xsd:enumeration value="Hallinto ja kehittäminen"/>
          <xsd:enumeration value="Kansalaispalvelut"/>
          <xsd:enumeration value="Kieku"/>
          <xsd:enumeration value="Rahoitus"/>
          <xsd:enumeration value="Talous ja henkilöstö"/>
          <xsd:enumeration value="Valtion henkilöstöpalvelut"/>
          <xsd:enumeration value="Tietohallinto"/>
          <xsd:enumeration value="Sisäinen tarkastus"/>
          <xsd:enumeration value="Vakuutus"/>
          <xsd:enumeration value="Valtiokonttori"/>
          <xsd:enumeration value="Valtori"/>
        </xsd:restriction>
      </xsd:simpleType>
    </xsd:element>
    <xsd:element name="VKDocumentType" ma:index="13" nillable="true" ma:displayName="Asiakirjalaji" ma:format="Dropdown" ma:internalName="VKDocumentType">
      <xsd:simpleType>
        <xsd:union memberTypes="dms:Text">
          <xsd:simpleType>
            <xsd:restriction base="dms:Choice">
              <xsd:enumeration value="Aloite"/>
              <xsd:enumeration value="Asialista"/>
              <xsd:enumeration value="Ehdotus"/>
              <xsd:enumeration value="Esitys"/>
              <xsd:enumeration value="Esityslista"/>
              <xsd:enumeration value="Hakemus"/>
              <xsd:enumeration value="Ilmoitus"/>
              <xsd:enumeration value="Kannanotto"/>
              <xsd:enumeration value="Kaavio"/>
              <xsd:enumeration value="Kalvosarja"/>
              <xsd:enumeration value="Kirje"/>
              <xsd:enumeration value="Kokouskutsu"/>
              <xsd:enumeration value="Kutsu"/>
              <xsd:enumeration value="Kuva"/>
              <xsd:enumeration value="Laskelma"/>
              <xsd:enumeration value="Lasku"/>
              <xsd:enumeration value="Lausunto"/>
              <xsd:enumeration value="Lausuntopyyntö"/>
              <xsd:enumeration value="Liite"/>
              <xsd:enumeration value="Muistio"/>
              <xsd:enumeration value="Määräys"/>
              <xsd:enumeration value="Ohje"/>
              <xsd:enumeration value="Ohjelma"/>
              <xsd:enumeration value="Päätös"/>
              <xsd:enumeration value="Pöytäkirja"/>
              <xsd:enumeration value="Raportti"/>
              <xsd:enumeration value="Reklamaatio"/>
              <xsd:enumeration value="Saate"/>
              <xsd:enumeration value="Seloste"/>
              <xsd:enumeration value="Sitoumus"/>
              <xsd:enumeration value="Sopimus"/>
              <xsd:enumeration value="Suunnitelma"/>
              <xsd:enumeration value="Säädös"/>
              <xsd:enumeration value="Tarjous"/>
              <xsd:enumeration value="Tarjouspyyntö"/>
              <xsd:enumeration value="Taulukko"/>
              <xsd:enumeration value="Tiedote"/>
              <xsd:enumeration value="Tiedustelu"/>
              <xsd:enumeration value="Tilaus"/>
              <xsd:enumeration value="Todistus"/>
              <xsd:enumeration value="Toimintakertomus"/>
              <xsd:enumeration value="Tosite"/>
              <xsd:enumeration value="Työjärjestys"/>
              <xsd:enumeration value="Valitus"/>
              <xsd:enumeration value="Yhteenveto"/>
            </xsd:restriction>
          </xsd:simpleType>
        </xsd:union>
      </xsd:simpleType>
    </xsd:element>
    <xsd:element name="VKLanguage" ma:index="14" nillable="true" ma:displayName="Kieli" ma:default="Suomi" ma:format="Dropdown" ma:internalName="VKLanguage">
      <xsd:simpleType>
        <xsd:restriction base="dms:Choice">
          <xsd:enumeration value="Suomi"/>
          <xsd:enumeration value="Ruotsi"/>
          <xsd:enumeration value="Englanti"/>
          <xsd:enumeration value="Ranska"/>
        </xsd:restriction>
      </xsd:simpleType>
    </xsd:element>
    <xsd:element name="VKPublicity" ma:index="15" nillable="true" ma:displayName="Julkisuus" ma:default="Julkinen" ma:format="Dropdown" ma:internalName="VKPublicity">
      <xsd:simpleType>
        <xsd:restriction base="dms:Choice">
          <xsd:enumeration value="Julkinen"/>
          <xsd:enumeration value="Luottamuksellinen"/>
          <xsd:enumeration value="Rajoitettu käyttö"/>
          <xsd:enumeration value="Salainen"/>
        </xsd:restriction>
      </xsd:simpleType>
    </xsd:element>
    <xsd:element name="VKEventStartDate" ma:index="16" nillable="true" ma:displayName="Asiakirjan päivämäärä" ma:default="[today]" ma:format="DateOnly" ma:internalName="VKEventStartDate">
      <xsd:simpleType>
        <xsd:restriction base="dms:DateTime"/>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8" nillable="true" ma:displayName="Luontipäivämäärä" ma:default="[today]" ma:description="Asiakirjan luontipäivämäärä" ma:format="DateTime" ma:internalName="_DCDateCreated">
      <xsd:simpleType>
        <xsd:restriction base="dms:DateTime"/>
      </xsd:simpleType>
    </xsd:element>
    <xsd:element name="_DCDateModified" ma:index="9" nillable="true" ma:displayName="Muokkauspäivämäärä" ma:default="[today]" ma:description="Asiakirjan edellisen muokkauksen päivämäärä" ma:format="DateTime" ma:internalName="_DCDateModified">
      <xsd:simpleType>
        <xsd:restriction base="dms:DateTime"/>
      </xsd:simpleType>
    </xsd:element>
  </xsd:schema>
  <xsd:schema xmlns:xsd="http://www.w3.org/2001/XMLSchema" xmlns:dms="http://schemas.microsoft.com/office/2006/documentManagement/types" targetNamespace="8627411f-3202-42d8-8313-694e4f46235e" elementFormDefault="qualified">
    <xsd:import namespace="http://schemas.microsoft.com/office/2006/documentManagement/types"/>
    <xsd:element name="_Version" ma:index="17" nillable="true" ma:displayName="Versio"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ma:readOnly="true"/>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7D87BE-48FC-45A4-B76D-A0F470071337}">
  <ds:schemaRefs>
    <ds:schemaRef ds:uri="http://purl.org/dc/terms/"/>
    <ds:schemaRef ds:uri="http://www.w3.org/XML/1998/namespace"/>
    <ds:schemaRef ds:uri="http://purl.org/dc/elements/1.1/"/>
    <ds:schemaRef ds:uri="http://schemas.microsoft.com/sharepoint/v3/fields"/>
    <ds:schemaRef ds:uri="http://schemas.microsoft.com/office/2006/metadata/properties"/>
    <ds:schemaRef ds:uri="http://schemas.microsoft.com/sharepoint/v3"/>
    <ds:schemaRef ds:uri="http://schemas.microsoft.com/office/2006/documentManagement/types"/>
    <ds:schemaRef ds:uri="8627411f-3202-42d8-8313-694e4f46235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CE9E86B-9145-42A2-B2A7-809ADC8F2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8627411f-3202-42d8-8313-694e4f46235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1B08028-7439-4DAF-A4F1-453431B13F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TÄYTTÖPOHJA</vt:lpstr>
      <vt:lpstr>Tulostussivut</vt:lpstr>
      <vt:lpstr>Tulostussivut!Print_Area</vt:lpstr>
      <vt:lpstr>TÄYTTÖPOHJA!Print_Area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BIA-työkalu</dc:title>
  <dc:creator>Arto Kangas</dc:creator>
  <cp:lastModifiedBy>Arto Kangas</cp:lastModifiedBy>
  <cp:lastPrinted>2016-01-22T06:33:10Z</cp:lastPrinted>
  <dcterms:created xsi:type="dcterms:W3CDTF">2011-08-19T12:18:22Z</dcterms:created>
  <dcterms:modified xsi:type="dcterms:W3CDTF">2016-01-22T06:46:01Z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0x010100DDB4F7ED36FAC34FAF727941B1F2A12A</vt:lpwstr>
  </property>
  <property fmtid="{D5CDD505-2E9C-101B-9397-08002B2CF9AE}" pid="3" name="Tapahtuman päivämäärä">
    <vt:lpwstr>2012-03-06T22:00:00+00:00</vt:lpwstr>
  </property>
  <property fmtid="{D5CDD505-2E9C-101B-9397-08002B2CF9AE}" pid="4" name="Asiakirjalaji">
    <vt:lpwstr>Taulukko</vt:lpwstr>
  </property>
  <property fmtid="{D5CDD505-2E9C-101B-9397-08002B2CF9AE}" pid="5" name="Toimiala">
    <vt:lpwstr>Valtion IT-palvelukeskus</vt:lpwstr>
  </property>
  <property fmtid="{D5CDD505-2E9C-101B-9397-08002B2CF9AE}" pid="6" name="Organisaatio">
    <vt:lpwstr>Valtiokonttori</vt:lpwstr>
  </property>
  <property fmtid="{D5CDD505-2E9C-101B-9397-08002B2CF9AE}" pid="7" name="Language">
    <vt:lpwstr>VIP Tietoturvapalvelut</vt:lpwstr>
  </property>
</Properties>
</file>