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_tiedostot\TEM\Yhteiset\PTJ taitot 2023\Huhtala\PRH maksuasetus\Lausuntokierros\"/>
    </mc:Choice>
  </mc:AlternateContent>
  <bookViews>
    <workbookView xWindow="0" yWindow="0" windowWidth="19164" windowHeight="816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8" i="1" l="1"/>
  <c r="AD10" i="1"/>
  <c r="G23" i="1" l="1"/>
  <c r="G21" i="1"/>
  <c r="G12" i="1"/>
  <c r="G24" i="1" l="1"/>
  <c r="G30" i="1" s="1"/>
  <c r="G25" i="1"/>
  <c r="G29" i="1" s="1"/>
  <c r="G26" i="1"/>
  <c r="AD23" i="1" l="1"/>
  <c r="AC23" i="1"/>
  <c r="AC21" i="1"/>
  <c r="AD21" i="1"/>
  <c r="AC12" i="1"/>
  <c r="X21" i="1"/>
  <c r="F23" i="1"/>
  <c r="S23" i="1"/>
  <c r="M23" i="1"/>
  <c r="L23" i="1"/>
  <c r="R23" i="1"/>
  <c r="R21" i="1"/>
  <c r="S21" i="1"/>
  <c r="S10" i="1"/>
  <c r="S12" i="1" s="1"/>
  <c r="M21" i="1"/>
  <c r="L21" i="1"/>
  <c r="F21" i="1"/>
  <c r="AD24" i="1" l="1"/>
  <c r="M24" i="1"/>
  <c r="S24" i="1"/>
  <c r="S25" i="1" s="1"/>
  <c r="R24" i="1"/>
  <c r="F12" i="1"/>
  <c r="AD25" i="1" l="1"/>
  <c r="AD29" i="1" s="1"/>
  <c r="M25" i="1"/>
  <c r="S26" i="1"/>
  <c r="AD12" i="1"/>
  <c r="AD30" i="1" s="1"/>
  <c r="X23" i="1"/>
  <c r="M12" i="1"/>
  <c r="M26" i="1" s="1"/>
  <c r="AD26" i="1" l="1"/>
  <c r="R12" i="1"/>
  <c r="AA21" i="1"/>
  <c r="AA24" i="1" s="1"/>
  <c r="AA30" i="1" s="1"/>
  <c r="V21" i="1"/>
  <c r="V24" i="1" s="1"/>
  <c r="V12" i="1"/>
  <c r="V26" i="1" l="1"/>
  <c r="AA26" i="1"/>
  <c r="R26" i="1"/>
  <c r="R25" i="1"/>
  <c r="AA25" i="1"/>
  <c r="AA29" i="1" s="1"/>
  <c r="V25" i="1"/>
  <c r="P21" i="1"/>
  <c r="P24" i="1" s="1"/>
  <c r="P12" i="1"/>
  <c r="P25" i="1" s="1"/>
  <c r="J21" i="1"/>
  <c r="J24" i="1" s="1"/>
  <c r="D21" i="1"/>
  <c r="D24" i="1" s="1"/>
  <c r="D12" i="1"/>
  <c r="AB21" i="1"/>
  <c r="AC24" i="1" s="1"/>
  <c r="W21" i="1"/>
  <c r="X24" i="1" s="1"/>
  <c r="W12" i="1"/>
  <c r="Q21" i="1"/>
  <c r="Q12" i="1"/>
  <c r="K21" i="1"/>
  <c r="L24" i="1" s="1"/>
  <c r="L26" i="1" s="1"/>
  <c r="E21" i="1"/>
  <c r="E12" i="1"/>
  <c r="D30" i="1" l="1"/>
  <c r="D26" i="1"/>
  <c r="AC26" i="1"/>
  <c r="AC30" i="1"/>
  <c r="D25" i="1"/>
  <c r="D29" i="1" s="1"/>
  <c r="J26" i="1"/>
  <c r="J25" i="1"/>
  <c r="L25" i="1"/>
  <c r="W24" i="1"/>
  <c r="W26" i="1" s="1"/>
  <c r="E24" i="1"/>
  <c r="E26" i="1" s="1"/>
  <c r="F24" i="1"/>
  <c r="F30" i="1" s="1"/>
  <c r="X26" i="1"/>
  <c r="X25" i="1"/>
  <c r="K24" i="1"/>
  <c r="K26" i="1" s="1"/>
  <c r="P26" i="1"/>
  <c r="AC25" i="1"/>
  <c r="AC29" i="1" s="1"/>
  <c r="Q24" i="1"/>
  <c r="Q25" i="1" s="1"/>
  <c r="AB24" i="1"/>
  <c r="E30" i="1" l="1"/>
  <c r="AB30" i="1"/>
  <c r="AB26" i="1"/>
  <c r="W25" i="1"/>
  <c r="F25" i="1"/>
  <c r="F29" i="1" s="1"/>
  <c r="F26" i="1"/>
  <c r="Q26" i="1"/>
  <c r="AB25" i="1"/>
  <c r="AB29" i="1" s="1"/>
  <c r="K25" i="1"/>
  <c r="E25" i="1"/>
  <c r="E29" i="1" s="1"/>
</calcChain>
</file>

<file path=xl/sharedStrings.xml><?xml version="1.0" encoding="utf-8"?>
<sst xmlns="http://schemas.openxmlformats.org/spreadsheetml/2006/main" count="131" uniqueCount="34">
  <si>
    <t>TOIMINNAN ERILLISTUOTOT</t>
  </si>
  <si>
    <t>  Tuotot liiketaloudellisista suoritteista</t>
  </si>
  <si>
    <t>  Tuotot julkisoikeudellisista suoritteista</t>
  </si>
  <si>
    <t>  Muut tuotot</t>
  </si>
  <si>
    <t>ERILLISTUOTOT YHTEENSÄ</t>
  </si>
  <si>
    <t>TOIMINNAN ERILLISKUSTANNUKSET</t>
  </si>
  <si>
    <t>  Aineet, tarvikkeet ja tavarat</t>
  </si>
  <si>
    <t>  Henkilöstökustannukset</t>
  </si>
  <si>
    <t>  Vuokrat</t>
  </si>
  <si>
    <t>  Palvelujen ostot</t>
  </si>
  <si>
    <t>  Pääomakustannukset</t>
  </si>
  <si>
    <t>  Muut erilliskustannukset</t>
  </si>
  <si>
    <t>ERILLISKUSTANNUKSET YHTEENSÄ</t>
  </si>
  <si>
    <t>Tukipalveluiden kustannukset yhteensä</t>
  </si>
  <si>
    <t>Kokonaiskustannukset yhteensä</t>
  </si>
  <si>
    <t>Ylijäämä/alijäämä</t>
  </si>
  <si>
    <t>KUSTANNUSVASTAAVUUS</t>
  </si>
  <si>
    <t>BUDJETTIKOMPENSAATIOT</t>
  </si>
  <si>
    <t xml:space="preserve">  Investoinnit</t>
  </si>
  <si>
    <t>2023E</t>
  </si>
  <si>
    <t>2024E</t>
  </si>
  <si>
    <t>Patentti</t>
  </si>
  <si>
    <t>Hyödyllisyysmalli</t>
  </si>
  <si>
    <t>Tavaramerkki</t>
  </si>
  <si>
    <t>Mallioikeus</t>
  </si>
  <si>
    <t>Teollisoikeusasiamiesrekisteri</t>
  </si>
  <si>
    <t>Kustannusvastaavuus suoriteryhmittäin 2022-2024</t>
  </si>
  <si>
    <t>80 000</t>
  </si>
  <si>
    <t>Korotuksella</t>
  </si>
  <si>
    <t>Ei korotusta</t>
  </si>
  <si>
    <t>Ilman korotusta</t>
  </si>
  <si>
    <t>päivitetty ennuste</t>
  </si>
  <si>
    <t>KUSTANNUSVASTAAVUUS KOMPENSAATIOLLA</t>
  </si>
  <si>
    <t>Liite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</si>
</sst>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€_-;\-* #,##0\ _€_-;_-* &quot;-&quot;??\ _€_-;_-@_-"/>
    <numFmt numFmtId="165" formatCode="0.0\ %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164" fontId="3" fillId="0" borderId="0" xfId="1" applyNumberFormat="1" applyFont="1"/>
    <xf numFmtId="164" fontId="3" fillId="2" borderId="0" xfId="1" applyNumberFormat="1" applyFont="1" applyFill="1"/>
    <xf numFmtId="165" fontId="3" fillId="2" borderId="0" xfId="2" applyNumberFormat="1" applyFont="1" applyFill="1"/>
    <xf numFmtId="165" fontId="0" fillId="0" borderId="0" xfId="2" applyNumberFormat="1" applyFont="1"/>
    <xf numFmtId="3" fontId="3" fillId="2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164" fontId="3" fillId="0" borderId="0" xfId="1" applyNumberFormat="1" applyFont="1" applyFill="1"/>
    <xf numFmtId="165" fontId="3" fillId="0" borderId="0" xfId="2" applyNumberFormat="1" applyFont="1" applyFill="1"/>
    <xf numFmtId="165" fontId="0" fillId="0" borderId="0" xfId="2" applyNumberFormat="1" applyFont="1" applyFill="1"/>
    <xf numFmtId="0" fontId="2" fillId="0" borderId="0" xfId="0" applyFont="1"/>
    <xf numFmtId="14" fontId="2" fillId="0" borderId="0" xfId="0" applyNumberFormat="1" applyFont="1"/>
    <xf numFmtId="166" fontId="0" fillId="0" borderId="0" xfId="1" applyNumberFormat="1" applyFont="1"/>
    <xf numFmtId="3" fontId="0" fillId="0" borderId="0" xfId="0" applyNumberFormat="1"/>
    <xf numFmtId="164" fontId="0" fillId="0" borderId="0" xfId="1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3" fontId="7" fillId="0" borderId="0" xfId="0" applyNumberFormat="1" applyFont="1" applyAlignment="1">
      <alignment horizontal="center"/>
    </xf>
    <xf numFmtId="165" fontId="0" fillId="2" borderId="0" xfId="2" applyNumberFormat="1" applyFont="1" applyFill="1"/>
    <xf numFmtId="0" fontId="8" fillId="0" borderId="0" xfId="0" applyFont="1"/>
    <xf numFmtId="0" fontId="9" fillId="0" borderId="0" xfId="0" applyFont="1"/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zoomScaleNormal="100" workbookViewId="0">
      <selection activeCell="E2" sqref="E2"/>
    </sheetView>
  </sheetViews>
  <sheetFormatPr defaultRowHeight="14.4" x14ac:dyDescent="0.3"/>
  <cols>
    <col min="1" max="1" width="9.21875" bestFit="1" customWidth="1"/>
    <col min="3" max="3" width="44.44140625" customWidth="1"/>
    <col min="4" max="4" width="13.77734375" bestFit="1" customWidth="1"/>
    <col min="5" max="5" width="15.21875" customWidth="1"/>
    <col min="6" max="6" width="15" bestFit="1" customWidth="1"/>
    <col min="7" max="7" width="13.77734375" customWidth="1"/>
    <col min="8" max="8" width="11.44140625" bestFit="1" customWidth="1"/>
    <col min="9" max="9" width="37.21875" bestFit="1" customWidth="1"/>
    <col min="10" max="11" width="11.44140625" bestFit="1" customWidth="1"/>
    <col min="12" max="12" width="15" bestFit="1" customWidth="1"/>
    <col min="13" max="13" width="15" customWidth="1"/>
    <col min="14" max="14" width="12.21875" bestFit="1" customWidth="1"/>
    <col min="15" max="15" width="37.21875" bestFit="1" customWidth="1"/>
    <col min="16" max="17" width="12.77734375" bestFit="1" customWidth="1"/>
    <col min="18" max="18" width="15" bestFit="1" customWidth="1"/>
    <col min="19" max="19" width="12.77734375" customWidth="1"/>
    <col min="21" max="21" width="37.21875" bestFit="1" customWidth="1"/>
    <col min="22" max="24" width="11.44140625" bestFit="1" customWidth="1"/>
    <col min="26" max="26" width="43" customWidth="1"/>
    <col min="27" max="28" width="11.44140625" bestFit="1" customWidth="1"/>
    <col min="29" max="29" width="15" bestFit="1" customWidth="1"/>
    <col min="30" max="30" width="11.44140625" customWidth="1"/>
  </cols>
  <sheetData>
    <row r="1" spans="1:30" x14ac:dyDescent="0.3">
      <c r="A1" s="17">
        <v>45049</v>
      </c>
    </row>
    <row r="2" spans="1:30" ht="18" x14ac:dyDescent="0.35">
      <c r="A2" s="16" t="s">
        <v>33</v>
      </c>
      <c r="C2" s="28" t="s">
        <v>26</v>
      </c>
      <c r="F2" s="22"/>
    </row>
    <row r="3" spans="1:30" x14ac:dyDescent="0.3">
      <c r="F3" s="23"/>
    </row>
    <row r="4" spans="1:30" ht="15.6" x14ac:dyDescent="0.3">
      <c r="C4" s="27" t="s">
        <v>21</v>
      </c>
      <c r="G4" s="16"/>
      <c r="I4" s="27" t="s">
        <v>22</v>
      </c>
      <c r="L4" s="16"/>
      <c r="M4" s="16"/>
      <c r="O4" s="27" t="s">
        <v>23</v>
      </c>
      <c r="R4" s="16"/>
      <c r="S4" s="16"/>
      <c r="U4" s="27" t="s">
        <v>24</v>
      </c>
      <c r="Z4" s="27" t="s">
        <v>25</v>
      </c>
    </row>
    <row r="5" spans="1:30" x14ac:dyDescent="0.3">
      <c r="E5" s="21" t="s">
        <v>31</v>
      </c>
      <c r="F5" s="16" t="s">
        <v>30</v>
      </c>
      <c r="G5" s="16" t="s">
        <v>28</v>
      </c>
      <c r="L5" s="16" t="s">
        <v>30</v>
      </c>
      <c r="M5" s="16" t="s">
        <v>28</v>
      </c>
      <c r="R5" s="16" t="s">
        <v>30</v>
      </c>
      <c r="S5" s="16" t="s">
        <v>28</v>
      </c>
      <c r="X5" s="16" t="s">
        <v>29</v>
      </c>
      <c r="AC5" s="16" t="s">
        <v>30</v>
      </c>
      <c r="AD5" s="16" t="s">
        <v>28</v>
      </c>
    </row>
    <row r="6" spans="1:30" x14ac:dyDescent="0.3">
      <c r="D6" s="1">
        <v>2022</v>
      </c>
      <c r="E6" s="1" t="s">
        <v>19</v>
      </c>
      <c r="F6" s="1" t="s">
        <v>20</v>
      </c>
      <c r="G6" s="1" t="s">
        <v>20</v>
      </c>
      <c r="H6" s="10"/>
      <c r="J6" s="1">
        <v>2022</v>
      </c>
      <c r="K6" s="1" t="s">
        <v>19</v>
      </c>
      <c r="L6" s="1" t="s">
        <v>20</v>
      </c>
      <c r="M6" s="1" t="s">
        <v>20</v>
      </c>
      <c r="P6" s="1">
        <v>2022</v>
      </c>
      <c r="Q6" s="1" t="s">
        <v>19</v>
      </c>
      <c r="R6" s="1" t="s">
        <v>20</v>
      </c>
      <c r="S6" s="1" t="s">
        <v>20</v>
      </c>
      <c r="V6" s="1">
        <v>2022</v>
      </c>
      <c r="W6" s="1" t="s">
        <v>19</v>
      </c>
      <c r="X6" s="1" t="s">
        <v>20</v>
      </c>
      <c r="AA6" s="1">
        <v>2022</v>
      </c>
      <c r="AB6" s="1" t="s">
        <v>19</v>
      </c>
      <c r="AC6" s="1" t="s">
        <v>20</v>
      </c>
      <c r="AD6" s="1" t="s">
        <v>20</v>
      </c>
    </row>
    <row r="7" spans="1:30" x14ac:dyDescent="0.3">
      <c r="H7" s="11"/>
    </row>
    <row r="8" spans="1:30" x14ac:dyDescent="0.3">
      <c r="C8" s="2" t="s">
        <v>0</v>
      </c>
      <c r="D8" s="2"/>
      <c r="E8" s="2"/>
      <c r="F8" s="2"/>
      <c r="G8" s="2"/>
      <c r="H8" s="11"/>
      <c r="I8" s="2" t="s">
        <v>0</v>
      </c>
      <c r="J8" s="2"/>
      <c r="K8" s="2"/>
      <c r="L8" s="2"/>
      <c r="M8" s="2"/>
      <c r="O8" s="2" t="s">
        <v>0</v>
      </c>
      <c r="P8" s="2"/>
      <c r="Q8" s="2"/>
      <c r="R8" s="2"/>
      <c r="S8" s="2"/>
      <c r="U8" s="2" t="s">
        <v>0</v>
      </c>
      <c r="V8" s="2"/>
      <c r="W8" s="2"/>
      <c r="X8" s="2"/>
      <c r="Z8" s="2" t="s">
        <v>0</v>
      </c>
      <c r="AA8" s="2"/>
      <c r="AB8" s="2"/>
      <c r="AC8" s="2"/>
      <c r="AD8" s="2"/>
    </row>
    <row r="9" spans="1:30" x14ac:dyDescent="0.3">
      <c r="C9" t="s">
        <v>1</v>
      </c>
      <c r="D9" s="3">
        <v>142260</v>
      </c>
      <c r="E9" s="3">
        <v>120000</v>
      </c>
      <c r="F9" s="3">
        <v>120000</v>
      </c>
      <c r="G9" s="3">
        <v>120000</v>
      </c>
      <c r="H9" s="12"/>
      <c r="I9" t="s">
        <v>1</v>
      </c>
      <c r="J9" s="3">
        <v>0</v>
      </c>
      <c r="K9" s="3">
        <v>0</v>
      </c>
      <c r="L9" s="3"/>
      <c r="M9" s="3"/>
      <c r="O9" t="s">
        <v>1</v>
      </c>
      <c r="P9" s="3">
        <v>59045</v>
      </c>
      <c r="Q9" s="3">
        <v>80000</v>
      </c>
      <c r="R9" s="3">
        <v>80000</v>
      </c>
      <c r="S9" s="3">
        <v>80000</v>
      </c>
      <c r="U9" t="s">
        <v>1</v>
      </c>
      <c r="V9" s="3">
        <v>449</v>
      </c>
      <c r="W9" s="3">
        <v>0</v>
      </c>
      <c r="X9" s="3"/>
      <c r="Z9" t="s">
        <v>1</v>
      </c>
      <c r="AA9" s="3">
        <v>0</v>
      </c>
      <c r="AB9" s="3">
        <v>0</v>
      </c>
      <c r="AC9" s="3"/>
      <c r="AD9" s="3"/>
    </row>
    <row r="10" spans="1:30" x14ac:dyDescent="0.3">
      <c r="C10" t="s">
        <v>2</v>
      </c>
      <c r="D10" s="3">
        <v>17354022</v>
      </c>
      <c r="E10" s="3">
        <v>17057000</v>
      </c>
      <c r="F10" s="3">
        <v>16467000</v>
      </c>
      <c r="G10" s="3">
        <v>17655000</v>
      </c>
      <c r="H10" s="12"/>
      <c r="I10" t="s">
        <v>2</v>
      </c>
      <c r="J10" s="3">
        <v>167138</v>
      </c>
      <c r="K10" s="3">
        <v>190000</v>
      </c>
      <c r="L10" s="3">
        <v>190000</v>
      </c>
      <c r="M10" s="3">
        <v>192000</v>
      </c>
      <c r="O10" t="s">
        <v>2</v>
      </c>
      <c r="P10" s="3">
        <v>3251666</v>
      </c>
      <c r="Q10" s="3">
        <v>3300000</v>
      </c>
      <c r="R10" s="3">
        <v>3300000</v>
      </c>
      <c r="S10" s="3">
        <f>R10*1.05</f>
        <v>3465000</v>
      </c>
      <c r="U10" t="s">
        <v>2</v>
      </c>
      <c r="V10" s="3">
        <v>76104</v>
      </c>
      <c r="W10" s="3">
        <v>80000</v>
      </c>
      <c r="X10" s="20" t="s">
        <v>27</v>
      </c>
      <c r="Z10" t="s">
        <v>2</v>
      </c>
      <c r="AA10" s="3">
        <v>12200</v>
      </c>
      <c r="AB10" s="3">
        <v>15000</v>
      </c>
      <c r="AC10" s="3">
        <v>15000</v>
      </c>
      <c r="AD10" s="3">
        <f>$AB$10*1.1</f>
        <v>16500</v>
      </c>
    </row>
    <row r="11" spans="1:30" x14ac:dyDescent="0.3">
      <c r="C11" t="s">
        <v>3</v>
      </c>
      <c r="D11" s="3">
        <v>5197</v>
      </c>
      <c r="E11" s="3">
        <v>32000</v>
      </c>
      <c r="F11" s="3">
        <v>226000</v>
      </c>
      <c r="G11" s="3">
        <v>226000</v>
      </c>
      <c r="H11" s="12"/>
      <c r="I11" t="s">
        <v>3</v>
      </c>
      <c r="J11" s="3">
        <v>0</v>
      </c>
      <c r="K11" s="3">
        <v>0</v>
      </c>
      <c r="L11" s="3"/>
      <c r="M11" s="3"/>
      <c r="O11" t="s">
        <v>3</v>
      </c>
      <c r="P11" s="3">
        <v>626577</v>
      </c>
      <c r="Q11" s="3">
        <v>550000</v>
      </c>
      <c r="R11" s="3">
        <v>300000</v>
      </c>
      <c r="S11" s="3">
        <v>300000</v>
      </c>
      <c r="U11" t="s">
        <v>3</v>
      </c>
      <c r="V11" s="3">
        <v>128580</v>
      </c>
      <c r="W11" s="3">
        <v>120000</v>
      </c>
      <c r="X11" s="3">
        <v>120000</v>
      </c>
      <c r="Z11" t="s">
        <v>3</v>
      </c>
      <c r="AA11" s="3">
        <v>0</v>
      </c>
      <c r="AB11" s="3">
        <v>0</v>
      </c>
      <c r="AD11" s="3"/>
    </row>
    <row r="12" spans="1:30" x14ac:dyDescent="0.3">
      <c r="C12" s="2" t="s">
        <v>4</v>
      </c>
      <c r="D12" s="4">
        <f>SUM(D9:D11)</f>
        <v>17501479</v>
      </c>
      <c r="E12" s="4">
        <f>SUM(E9:E11)</f>
        <v>17209000</v>
      </c>
      <c r="F12" s="4">
        <f>SUM(F9:F11)</f>
        <v>16813000</v>
      </c>
      <c r="G12" s="4">
        <f>SUM(G9:G11)</f>
        <v>18001000</v>
      </c>
      <c r="H12" s="12"/>
      <c r="I12" s="2" t="s">
        <v>4</v>
      </c>
      <c r="J12" s="4">
        <v>167138</v>
      </c>
      <c r="K12" s="4">
        <v>190000</v>
      </c>
      <c r="L12" s="4">
        <v>190000</v>
      </c>
      <c r="M12" s="4">
        <f>M10</f>
        <v>192000</v>
      </c>
      <c r="O12" s="2" t="s">
        <v>4</v>
      </c>
      <c r="P12" s="4">
        <f>SUM(P9:P11)</f>
        <v>3937288</v>
      </c>
      <c r="Q12" s="4">
        <f>SUM(Q9:Q11)</f>
        <v>3930000</v>
      </c>
      <c r="R12" s="4">
        <f>SUM(R9:R11)</f>
        <v>3680000</v>
      </c>
      <c r="S12" s="4">
        <f>SUM(S9:S11)</f>
        <v>3845000</v>
      </c>
      <c r="U12" s="2" t="s">
        <v>4</v>
      </c>
      <c r="V12" s="4">
        <f>SUM(V9:V11)</f>
        <v>205133</v>
      </c>
      <c r="W12" s="4">
        <f>SUM(W9:W11)</f>
        <v>200000</v>
      </c>
      <c r="X12" s="4">
        <v>200000</v>
      </c>
      <c r="Z12" s="2" t="s">
        <v>4</v>
      </c>
      <c r="AA12" s="4">
        <v>12200</v>
      </c>
      <c r="AB12" s="4">
        <v>15000</v>
      </c>
      <c r="AC12" s="4">
        <f>AC10</f>
        <v>15000</v>
      </c>
      <c r="AD12" s="4">
        <f>AD10</f>
        <v>16500</v>
      </c>
    </row>
    <row r="13" spans="1:30" x14ac:dyDescent="0.3">
      <c r="D13" s="3"/>
      <c r="E13" s="3"/>
      <c r="F13" s="3"/>
      <c r="G13" s="3"/>
      <c r="H13" s="12"/>
      <c r="J13" s="3"/>
      <c r="K13" s="3"/>
      <c r="L13" s="3"/>
      <c r="M13" s="3"/>
      <c r="P13" s="3"/>
      <c r="Q13" s="3"/>
      <c r="R13" s="3"/>
      <c r="S13" s="3"/>
      <c r="V13" s="3"/>
      <c r="W13" s="3"/>
      <c r="X13" s="3"/>
      <c r="AA13" s="3"/>
      <c r="AB13" s="3"/>
      <c r="AC13" s="3"/>
      <c r="AD13" s="3"/>
    </row>
    <row r="14" spans="1:30" x14ac:dyDescent="0.3">
      <c r="C14" s="2" t="s">
        <v>5</v>
      </c>
      <c r="D14" s="4"/>
      <c r="E14" s="4"/>
      <c r="F14" s="4"/>
      <c r="G14" s="4"/>
      <c r="H14" s="12"/>
      <c r="I14" s="2" t="s">
        <v>5</v>
      </c>
      <c r="J14" s="4"/>
      <c r="K14" s="4"/>
      <c r="L14" s="4"/>
      <c r="M14" s="4"/>
      <c r="O14" s="2" t="s">
        <v>5</v>
      </c>
      <c r="P14" s="4"/>
      <c r="Q14" s="4"/>
      <c r="R14" s="4"/>
      <c r="S14" s="4"/>
      <c r="U14" s="2" t="s">
        <v>5</v>
      </c>
      <c r="V14" s="4"/>
      <c r="W14" s="4"/>
      <c r="X14" s="4"/>
      <c r="Z14" s="2" t="s">
        <v>5</v>
      </c>
      <c r="AA14" s="4"/>
      <c r="AB14" s="4"/>
      <c r="AC14" s="4"/>
      <c r="AD14" s="4"/>
    </row>
    <row r="15" spans="1:30" x14ac:dyDescent="0.3">
      <c r="C15" t="s">
        <v>6</v>
      </c>
      <c r="D15" s="3">
        <v>55307</v>
      </c>
      <c r="E15" s="3">
        <v>54000</v>
      </c>
      <c r="F15" s="3">
        <v>54000</v>
      </c>
      <c r="G15" s="3">
        <v>54000</v>
      </c>
      <c r="H15" s="12"/>
      <c r="I15" t="s">
        <v>6</v>
      </c>
      <c r="J15" s="3">
        <v>0</v>
      </c>
      <c r="K15" s="3">
        <v>500</v>
      </c>
      <c r="L15" s="3">
        <v>500</v>
      </c>
      <c r="M15" s="3">
        <v>500</v>
      </c>
      <c r="O15" t="s">
        <v>6</v>
      </c>
      <c r="P15" s="3">
        <v>547</v>
      </c>
      <c r="Q15" s="3">
        <v>8000</v>
      </c>
      <c r="R15" s="3">
        <v>8000</v>
      </c>
      <c r="S15" s="3">
        <v>8000</v>
      </c>
      <c r="U15" t="s">
        <v>6</v>
      </c>
      <c r="V15" s="3">
        <v>0</v>
      </c>
      <c r="W15" s="3">
        <v>0</v>
      </c>
      <c r="X15" s="3"/>
      <c r="Z15" t="s">
        <v>6</v>
      </c>
      <c r="AA15" s="3">
        <v>0</v>
      </c>
      <c r="AB15" s="3">
        <v>0</v>
      </c>
      <c r="AC15" s="3"/>
      <c r="AD15" s="3"/>
    </row>
    <row r="16" spans="1:30" x14ac:dyDescent="0.3">
      <c r="C16" t="s">
        <v>7</v>
      </c>
      <c r="D16" s="3">
        <v>11010211</v>
      </c>
      <c r="E16" s="3">
        <v>11351883</v>
      </c>
      <c r="F16" s="25">
        <v>11167020</v>
      </c>
      <c r="G16" s="25">
        <v>11167020</v>
      </c>
      <c r="H16" s="12"/>
      <c r="I16" t="s">
        <v>7</v>
      </c>
      <c r="J16" s="3">
        <v>241412</v>
      </c>
      <c r="K16" s="3">
        <v>217260</v>
      </c>
      <c r="L16" s="3">
        <v>213723</v>
      </c>
      <c r="M16" s="3">
        <v>213723</v>
      </c>
      <c r="O16" t="s">
        <v>7</v>
      </c>
      <c r="P16" s="3">
        <v>1898824</v>
      </c>
      <c r="Q16" s="3">
        <v>1901033</v>
      </c>
      <c r="R16" s="3">
        <v>1870075</v>
      </c>
      <c r="S16" s="3">
        <v>1870075</v>
      </c>
      <c r="U16" t="s">
        <v>7</v>
      </c>
      <c r="V16" s="3">
        <v>39430</v>
      </c>
      <c r="W16" s="3">
        <v>53431</v>
      </c>
      <c r="X16" s="3">
        <v>53431</v>
      </c>
      <c r="Z16" t="s">
        <v>7</v>
      </c>
      <c r="AA16" s="3">
        <v>53415</v>
      </c>
      <c r="AB16" s="3">
        <v>89964</v>
      </c>
      <c r="AC16" s="3">
        <v>53431</v>
      </c>
      <c r="AD16" s="3">
        <v>53431</v>
      </c>
    </row>
    <row r="17" spans="3:30" x14ac:dyDescent="0.3">
      <c r="C17" t="s">
        <v>8</v>
      </c>
      <c r="D17" s="3">
        <v>592413</v>
      </c>
      <c r="E17" s="3">
        <v>602000</v>
      </c>
      <c r="F17" s="3">
        <v>602000</v>
      </c>
      <c r="G17" s="3">
        <v>602000</v>
      </c>
      <c r="H17" s="12"/>
      <c r="I17" t="s">
        <v>8</v>
      </c>
      <c r="J17" s="3">
        <v>14438</v>
      </c>
      <c r="K17" s="3">
        <v>19500</v>
      </c>
      <c r="L17" s="3">
        <v>19500</v>
      </c>
      <c r="M17" s="3">
        <v>19500</v>
      </c>
      <c r="O17" t="s">
        <v>8</v>
      </c>
      <c r="P17" s="3">
        <v>131233</v>
      </c>
      <c r="Q17" s="3">
        <v>162000</v>
      </c>
      <c r="R17" s="3">
        <v>162000</v>
      </c>
      <c r="S17" s="3">
        <v>162000</v>
      </c>
      <c r="U17" t="s">
        <v>8</v>
      </c>
      <c r="V17" s="3">
        <v>7544</v>
      </c>
      <c r="W17" s="3">
        <v>11900</v>
      </c>
      <c r="X17" s="3">
        <v>11900</v>
      </c>
      <c r="Z17" t="s">
        <v>8</v>
      </c>
      <c r="AA17" s="3">
        <v>7571</v>
      </c>
      <c r="AB17" s="3">
        <v>2900</v>
      </c>
      <c r="AC17" s="3">
        <v>2900</v>
      </c>
      <c r="AD17" s="3">
        <v>2900</v>
      </c>
    </row>
    <row r="18" spans="3:30" x14ac:dyDescent="0.3">
      <c r="C18" t="s">
        <v>9</v>
      </c>
      <c r="D18" s="3">
        <v>1727717</v>
      </c>
      <c r="E18" s="3">
        <v>2440000</v>
      </c>
      <c r="F18" s="3">
        <v>2418000</v>
      </c>
      <c r="G18" s="3">
        <v>2418000</v>
      </c>
      <c r="H18" s="12"/>
      <c r="I18" t="s">
        <v>9</v>
      </c>
      <c r="J18" s="3">
        <v>34111</v>
      </c>
      <c r="K18" s="3">
        <v>58200</v>
      </c>
      <c r="L18" s="3">
        <v>58200</v>
      </c>
      <c r="M18" s="3">
        <v>58200</v>
      </c>
      <c r="O18" t="s">
        <v>9</v>
      </c>
      <c r="P18" s="3">
        <v>465975</v>
      </c>
      <c r="Q18" s="3">
        <v>666000</v>
      </c>
      <c r="R18" s="3">
        <v>670000</v>
      </c>
      <c r="S18" s="3">
        <v>670000</v>
      </c>
      <c r="U18" t="s">
        <v>9</v>
      </c>
      <c r="V18" s="3">
        <v>34814</v>
      </c>
      <c r="W18" s="3">
        <v>54300</v>
      </c>
      <c r="X18" s="3">
        <v>84800</v>
      </c>
      <c r="Z18" t="s">
        <v>9</v>
      </c>
      <c r="AA18" s="3">
        <v>0</v>
      </c>
      <c r="AB18" s="3">
        <v>5200</v>
      </c>
      <c r="AC18" s="3">
        <v>5200</v>
      </c>
      <c r="AD18" s="3">
        <v>5200</v>
      </c>
    </row>
    <row r="19" spans="3:30" x14ac:dyDescent="0.3">
      <c r="C19" t="s">
        <v>10</v>
      </c>
      <c r="D19" s="3">
        <v>0</v>
      </c>
      <c r="E19" s="5">
        <v>571481.66583333327</v>
      </c>
      <c r="F19" s="5">
        <v>857222.49874999991</v>
      </c>
      <c r="G19" s="5">
        <v>857222.49874999991</v>
      </c>
      <c r="H19" s="13"/>
      <c r="I19" t="s">
        <v>10</v>
      </c>
      <c r="J19" s="3">
        <v>0</v>
      </c>
      <c r="K19" s="5">
        <v>0</v>
      </c>
      <c r="L19" s="5"/>
      <c r="M19" s="5"/>
      <c r="O19" t="s">
        <v>10</v>
      </c>
      <c r="P19" s="3">
        <v>83071.509999999995</v>
      </c>
      <c r="Q19" s="5">
        <v>78736</v>
      </c>
      <c r="R19" s="5">
        <v>88160.66</v>
      </c>
      <c r="S19" s="5">
        <v>88160.66</v>
      </c>
      <c r="U19" t="s">
        <v>10</v>
      </c>
      <c r="V19" s="3">
        <v>2962</v>
      </c>
      <c r="W19" s="5">
        <v>2961</v>
      </c>
      <c r="X19" s="5">
        <v>2961.66</v>
      </c>
      <c r="Z19" t="s">
        <v>10</v>
      </c>
      <c r="AA19" s="3">
        <v>0</v>
      </c>
      <c r="AB19" s="5">
        <v>0</v>
      </c>
      <c r="AC19" s="5"/>
      <c r="AD19" s="5"/>
    </row>
    <row r="20" spans="3:30" x14ac:dyDescent="0.3">
      <c r="C20" t="s">
        <v>11</v>
      </c>
      <c r="D20" s="3">
        <v>297683</v>
      </c>
      <c r="E20" s="3">
        <v>349500</v>
      </c>
      <c r="F20" s="3">
        <v>361500</v>
      </c>
      <c r="G20" s="3">
        <v>361500</v>
      </c>
      <c r="H20" s="12"/>
      <c r="I20" t="s">
        <v>11</v>
      </c>
      <c r="J20" s="3">
        <v>0</v>
      </c>
      <c r="K20" s="3">
        <v>0</v>
      </c>
      <c r="L20" s="3"/>
      <c r="M20" s="3"/>
      <c r="O20" t="s">
        <v>11</v>
      </c>
      <c r="P20" s="3">
        <v>64248</v>
      </c>
      <c r="Q20" s="3">
        <v>79000</v>
      </c>
      <c r="R20" s="3">
        <v>81000</v>
      </c>
      <c r="S20" s="3">
        <v>81000</v>
      </c>
      <c r="U20" t="s">
        <v>11</v>
      </c>
      <c r="V20" s="3">
        <v>6087</v>
      </c>
      <c r="W20" s="3">
        <v>21000</v>
      </c>
      <c r="X20" s="3">
        <v>21100</v>
      </c>
      <c r="Z20" t="s">
        <v>11</v>
      </c>
      <c r="AA20" s="3">
        <v>0</v>
      </c>
      <c r="AB20" s="3">
        <v>0</v>
      </c>
      <c r="AC20" s="3"/>
      <c r="AD20" s="3"/>
    </row>
    <row r="21" spans="3:30" x14ac:dyDescent="0.3">
      <c r="C21" s="2" t="s">
        <v>12</v>
      </c>
      <c r="D21" s="4">
        <f>SUM(D15:D20)</f>
        <v>13683331</v>
      </c>
      <c r="E21" s="4">
        <f>SUM(E15:E20)</f>
        <v>15368864.665833334</v>
      </c>
      <c r="F21" s="4">
        <f>SUM(F15:F20)</f>
        <v>15459742.498749999</v>
      </c>
      <c r="G21" s="4">
        <f>SUM(G15:G20)</f>
        <v>15459742.498749999</v>
      </c>
      <c r="H21" s="12"/>
      <c r="I21" s="2" t="s">
        <v>12</v>
      </c>
      <c r="J21" s="4">
        <f>SUM(J15:J20)</f>
        <v>289961</v>
      </c>
      <c r="K21" s="4">
        <f>SUM(K15:K20)</f>
        <v>295460</v>
      </c>
      <c r="L21" s="4">
        <f>SUM(L15:L20)</f>
        <v>291923</v>
      </c>
      <c r="M21" s="4">
        <f>SUM(M15:M20)</f>
        <v>291923</v>
      </c>
      <c r="O21" s="2" t="s">
        <v>12</v>
      </c>
      <c r="P21" s="4">
        <f>SUM(P15:P20)</f>
        <v>2643898.5099999998</v>
      </c>
      <c r="Q21" s="4">
        <f>SUM(Q15:Q20)</f>
        <v>2894769</v>
      </c>
      <c r="R21" s="4">
        <f t="shared" ref="R21:S21" si="0">SUM(R15:R20)</f>
        <v>2879235.66</v>
      </c>
      <c r="S21" s="4">
        <f t="shared" si="0"/>
        <v>2879235.66</v>
      </c>
      <c r="U21" s="2" t="s">
        <v>12</v>
      </c>
      <c r="V21" s="4">
        <f>SUM(V15:V20)</f>
        <v>90837</v>
      </c>
      <c r="W21" s="4">
        <f>SUM(W15:W20)</f>
        <v>143592</v>
      </c>
      <c r="X21" s="4">
        <f>SUM(X15:X20)</f>
        <v>174192.66</v>
      </c>
      <c r="Z21" s="2" t="s">
        <v>12</v>
      </c>
      <c r="AA21" s="4">
        <f>SUM(AA15:AA20)</f>
        <v>60986</v>
      </c>
      <c r="AB21" s="4">
        <f>SUM(AB15:AB20)</f>
        <v>98064</v>
      </c>
      <c r="AC21" s="4">
        <f t="shared" ref="AC21:AD21" si="1">SUM(AC15:AC20)</f>
        <v>61531</v>
      </c>
      <c r="AD21" s="4">
        <f t="shared" si="1"/>
        <v>61531</v>
      </c>
    </row>
    <row r="22" spans="3:30" x14ac:dyDescent="0.3">
      <c r="D22" s="3"/>
      <c r="E22" s="3"/>
      <c r="F22" s="3"/>
      <c r="G22" s="3"/>
      <c r="H22" s="12"/>
      <c r="J22" s="3"/>
      <c r="K22" s="3"/>
      <c r="L22" s="3"/>
      <c r="M22" s="3"/>
      <c r="P22" s="3"/>
      <c r="Q22" s="3"/>
      <c r="R22" s="3"/>
      <c r="S22" s="3"/>
      <c r="V22" s="3"/>
      <c r="W22" s="3"/>
      <c r="X22" s="3"/>
      <c r="AA22" s="3"/>
      <c r="AB22" s="3"/>
      <c r="AC22" s="3"/>
      <c r="AD22" s="3"/>
    </row>
    <row r="23" spans="3:30" x14ac:dyDescent="0.3">
      <c r="C23" s="2" t="s">
        <v>13</v>
      </c>
      <c r="D23" s="4">
        <v>5142287</v>
      </c>
      <c r="E23" s="6">
        <v>5664334</v>
      </c>
      <c r="F23" s="6">
        <f>$E$23*1.05</f>
        <v>5947550.7000000002</v>
      </c>
      <c r="G23" s="6">
        <f>$E$23*1.05</f>
        <v>5947550.7000000002</v>
      </c>
      <c r="H23" s="13"/>
      <c r="I23" s="2" t="s">
        <v>13</v>
      </c>
      <c r="J23" s="4">
        <v>124356</v>
      </c>
      <c r="K23" s="6">
        <v>132318</v>
      </c>
      <c r="L23" s="6">
        <f>$K$23*1.05</f>
        <v>138933.9</v>
      </c>
      <c r="M23" s="6">
        <f>$K$23*1.05</f>
        <v>138933.9</v>
      </c>
      <c r="O23" s="2" t="s">
        <v>13</v>
      </c>
      <c r="P23" s="4">
        <v>954804</v>
      </c>
      <c r="Q23" s="6">
        <v>1065747</v>
      </c>
      <c r="R23" s="6">
        <f>$Q$23*1.05</f>
        <v>1119034.3500000001</v>
      </c>
      <c r="S23" s="6">
        <f>$Q$23*1.05</f>
        <v>1119034.3500000001</v>
      </c>
      <c r="U23" s="2" t="s">
        <v>13</v>
      </c>
      <c r="V23" s="4">
        <v>29972</v>
      </c>
      <c r="W23" s="6">
        <v>33994</v>
      </c>
      <c r="X23" s="6">
        <f>W23*1.05</f>
        <v>35693.700000000004</v>
      </c>
      <c r="Z23" s="2" t="s">
        <v>13</v>
      </c>
      <c r="AA23" s="4">
        <v>47633</v>
      </c>
      <c r="AB23" s="6">
        <v>50977</v>
      </c>
      <c r="AC23" s="6">
        <f>$AB$23*1.07</f>
        <v>54545.390000000007</v>
      </c>
      <c r="AD23" s="6">
        <f>$AB$23*1.07</f>
        <v>54545.390000000007</v>
      </c>
    </row>
    <row r="24" spans="3:30" x14ac:dyDescent="0.3">
      <c r="C24" s="2" t="s">
        <v>14</v>
      </c>
      <c r="D24" s="6">
        <f>D21+D23</f>
        <v>18825618</v>
      </c>
      <c r="E24" s="6">
        <f>E21+E23</f>
        <v>21033198.665833332</v>
      </c>
      <c r="F24" s="6">
        <f>F21+F23</f>
        <v>21407293.19875</v>
      </c>
      <c r="G24" s="6">
        <f>G21+G23</f>
        <v>21407293.19875</v>
      </c>
      <c r="H24" s="13"/>
      <c r="I24" s="2" t="s">
        <v>14</v>
      </c>
      <c r="J24" s="6">
        <f>J21+J23</f>
        <v>414317</v>
      </c>
      <c r="K24" s="6">
        <f>K21+K23</f>
        <v>427778</v>
      </c>
      <c r="L24" s="6">
        <f>L21+L23</f>
        <v>430856.9</v>
      </c>
      <c r="M24" s="6">
        <f>M21+M23</f>
        <v>430856.9</v>
      </c>
      <c r="O24" s="2" t="s">
        <v>14</v>
      </c>
      <c r="P24" s="6">
        <f>P21+P23</f>
        <v>3598702.51</v>
      </c>
      <c r="Q24" s="6">
        <f>Q21+Q23</f>
        <v>3960516</v>
      </c>
      <c r="R24" s="6">
        <f t="shared" ref="R24:S24" si="2">R21+R23</f>
        <v>3998270.0100000002</v>
      </c>
      <c r="S24" s="6">
        <f t="shared" si="2"/>
        <v>3998270.0100000002</v>
      </c>
      <c r="U24" s="2" t="s">
        <v>14</v>
      </c>
      <c r="V24" s="6">
        <f>V21+V23</f>
        <v>120809</v>
      </c>
      <c r="W24" s="6">
        <f>W21+W23</f>
        <v>177586</v>
      </c>
      <c r="X24" s="6">
        <f>X21+X23</f>
        <v>209886.36000000002</v>
      </c>
      <c r="Z24" s="2" t="s">
        <v>14</v>
      </c>
      <c r="AA24" s="6">
        <f>AA21+AA23</f>
        <v>108619</v>
      </c>
      <c r="AB24" s="6">
        <f>AB21+AB23</f>
        <v>149041</v>
      </c>
      <c r="AC24" s="6">
        <f>AC21+AC23</f>
        <v>116076.39000000001</v>
      </c>
      <c r="AD24" s="6">
        <f>AD21+AD23</f>
        <v>116076.39000000001</v>
      </c>
    </row>
    <row r="25" spans="3:30" x14ac:dyDescent="0.3">
      <c r="C25" t="s">
        <v>15</v>
      </c>
      <c r="D25" s="5">
        <f>D12-D24</f>
        <v>-1324139</v>
      </c>
      <c r="E25" s="5">
        <f>E12-E24</f>
        <v>-3824198.6658333316</v>
      </c>
      <c r="F25" s="5">
        <f>F12-F24</f>
        <v>-4594293.1987500004</v>
      </c>
      <c r="G25" s="5">
        <f>G12-G24</f>
        <v>-3406293.1987500004</v>
      </c>
      <c r="H25" s="13"/>
      <c r="I25" t="s">
        <v>15</v>
      </c>
      <c r="J25" s="5">
        <f>J12-J24</f>
        <v>-247179</v>
      </c>
      <c r="K25" s="5">
        <f>K12-K24</f>
        <v>-237778</v>
      </c>
      <c r="L25" s="5">
        <f>M12-L24</f>
        <v>-238856.90000000002</v>
      </c>
      <c r="M25" s="5">
        <f>N12-M24</f>
        <v>-430856.9</v>
      </c>
      <c r="O25" t="s">
        <v>15</v>
      </c>
      <c r="P25" s="5">
        <f>P12-P24</f>
        <v>338585.49000000022</v>
      </c>
      <c r="Q25" s="5">
        <f>Q12-Q24</f>
        <v>-30516</v>
      </c>
      <c r="R25" s="5">
        <f t="shared" ref="R25:S25" si="3">R12-R24</f>
        <v>-318270.01000000024</v>
      </c>
      <c r="S25" s="5">
        <f t="shared" si="3"/>
        <v>-153270.01000000024</v>
      </c>
      <c r="U25" t="s">
        <v>15</v>
      </c>
      <c r="V25" s="5">
        <f>V12-V24</f>
        <v>84324</v>
      </c>
      <c r="W25" s="5">
        <f>W12-W24</f>
        <v>22414</v>
      </c>
      <c r="X25" s="5">
        <f>X12-X24</f>
        <v>-9886.3600000000151</v>
      </c>
      <c r="Z25" t="s">
        <v>15</v>
      </c>
      <c r="AA25" s="5">
        <f>AA12-AA24</f>
        <v>-96419</v>
      </c>
      <c r="AB25" s="5">
        <f>AB12-AB24</f>
        <v>-134041</v>
      </c>
      <c r="AC25" s="5">
        <f>AD12-AC24</f>
        <v>-99576.390000000014</v>
      </c>
      <c r="AD25" s="5">
        <f>AE12-AD24</f>
        <v>-116076.39000000001</v>
      </c>
    </row>
    <row r="26" spans="3:30" x14ac:dyDescent="0.3">
      <c r="C26" s="2" t="s">
        <v>16</v>
      </c>
      <c r="D26" s="7">
        <f>D12/D24</f>
        <v>0.92966291996363681</v>
      </c>
      <c r="E26" s="7">
        <f>E12/E24</f>
        <v>0.81818273451458323</v>
      </c>
      <c r="F26" s="7">
        <f>F12/F24</f>
        <v>0.78538654298347876</v>
      </c>
      <c r="G26" s="7">
        <f>G12/G24</f>
        <v>0.84088164873880933</v>
      </c>
      <c r="H26" s="14"/>
      <c r="I26" s="2" t="s">
        <v>16</v>
      </c>
      <c r="J26" s="7">
        <f>J12/J24</f>
        <v>0.40340608760924607</v>
      </c>
      <c r="K26" s="7">
        <f>K12/K24</f>
        <v>0.44415561342565535</v>
      </c>
      <c r="L26" s="7">
        <f t="shared" ref="L26:M26" si="4">L12/L24</f>
        <v>0.44098168092468748</v>
      </c>
      <c r="M26" s="7">
        <f t="shared" si="4"/>
        <v>0.44562359335547369</v>
      </c>
      <c r="O26" s="2" t="s">
        <v>16</v>
      </c>
      <c r="P26" s="7">
        <f>P12/P24</f>
        <v>1.0940854346974072</v>
      </c>
      <c r="Q26" s="7">
        <f>Q12/Q24</f>
        <v>0.99229494338616486</v>
      </c>
      <c r="R26" s="7">
        <f t="shared" ref="R26:S26" si="5">R12/R24</f>
        <v>0.92039806986422101</v>
      </c>
      <c r="S26" s="7">
        <f t="shared" si="5"/>
        <v>0.96166591810541568</v>
      </c>
      <c r="U26" s="2" t="s">
        <v>16</v>
      </c>
      <c r="V26" s="7">
        <f>V12/V24</f>
        <v>1.6979943547252274</v>
      </c>
      <c r="W26" s="7">
        <f>W12/W24</f>
        <v>1.1262149043280438</v>
      </c>
      <c r="X26" s="7">
        <f>X12/X24</f>
        <v>0.95289660557265365</v>
      </c>
      <c r="Z26" s="2" t="s">
        <v>16</v>
      </c>
      <c r="AA26" s="7">
        <f>AA12/AA24</f>
        <v>0.11231920750513262</v>
      </c>
      <c r="AB26" s="7">
        <f>AB12/AB24</f>
        <v>0.10064344710515899</v>
      </c>
      <c r="AC26" s="7">
        <f t="shared" ref="AC26:AD26" si="6">AC12/AC24</f>
        <v>0.12922524554735032</v>
      </c>
      <c r="AD26" s="7">
        <f t="shared" si="6"/>
        <v>0.14214777010208535</v>
      </c>
    </row>
    <row r="27" spans="3:30" x14ac:dyDescent="0.3">
      <c r="D27" s="8"/>
      <c r="E27" s="8"/>
      <c r="F27" s="8"/>
      <c r="G27" s="8"/>
      <c r="H27" s="15"/>
      <c r="J27" s="8"/>
      <c r="K27" s="8"/>
      <c r="L27" s="8"/>
      <c r="M27" s="8"/>
      <c r="P27" s="8"/>
      <c r="Q27" s="8"/>
      <c r="R27" s="8"/>
      <c r="S27" s="8"/>
      <c r="V27" s="8"/>
      <c r="W27" s="8"/>
      <c r="X27" s="8"/>
    </row>
    <row r="28" spans="3:30" x14ac:dyDescent="0.3">
      <c r="C28" t="s">
        <v>17</v>
      </c>
      <c r="D28" s="19">
        <v>600000</v>
      </c>
      <c r="E28" s="18">
        <v>320000</v>
      </c>
      <c r="F28" s="19">
        <v>2700000</v>
      </c>
      <c r="G28" s="19">
        <v>2700000</v>
      </c>
      <c r="H28" s="11"/>
      <c r="I28" t="s">
        <v>17</v>
      </c>
      <c r="O28" t="s">
        <v>17</v>
      </c>
      <c r="U28" t="s">
        <v>17</v>
      </c>
      <c r="Z28" t="s">
        <v>17</v>
      </c>
      <c r="AA28" s="19">
        <v>80000</v>
      </c>
      <c r="AB28" s="19">
        <v>80000</v>
      </c>
      <c r="AC28" s="19">
        <v>80000</v>
      </c>
      <c r="AD28">
        <f>$AB$28*1.1</f>
        <v>88000</v>
      </c>
    </row>
    <row r="29" spans="3:30" x14ac:dyDescent="0.3">
      <c r="C29" t="s">
        <v>15</v>
      </c>
      <c r="D29" s="24">
        <f>D25+D28</f>
        <v>-724139</v>
      </c>
      <c r="E29" s="24">
        <f>E25+E28</f>
        <v>-3504198.6658333316</v>
      </c>
      <c r="F29" s="24">
        <f>F25+F28</f>
        <v>-1894293.1987500004</v>
      </c>
      <c r="G29" s="24">
        <f>G25+G28</f>
        <v>-706293.19875000045</v>
      </c>
      <c r="H29" s="11"/>
      <c r="Z29" t="s">
        <v>15</v>
      </c>
      <c r="AA29" s="24">
        <f>AA25+AA28</f>
        <v>-16419</v>
      </c>
      <c r="AB29" s="24">
        <f>AB25+AB28</f>
        <v>-54041</v>
      </c>
      <c r="AC29" s="24">
        <f>AC25+AC28</f>
        <v>-19576.390000000014</v>
      </c>
      <c r="AD29" s="24">
        <f>AD25+AD28</f>
        <v>-28076.390000000014</v>
      </c>
    </row>
    <row r="30" spans="3:30" x14ac:dyDescent="0.3">
      <c r="C30" s="2" t="s">
        <v>32</v>
      </c>
      <c r="D30" s="7">
        <f>(D12+D28)/D24</f>
        <v>0.96153438362554688</v>
      </c>
      <c r="E30" s="7">
        <f t="shared" ref="E30:G30" si="7">(E12+E28)/E24</f>
        <v>0.83339677804091639</v>
      </c>
      <c r="F30" s="7">
        <f t="shared" si="7"/>
        <v>0.91151178333650273</v>
      </c>
      <c r="G30" s="7">
        <f t="shared" si="7"/>
        <v>0.9670068890918333</v>
      </c>
      <c r="Z30" s="2" t="s">
        <v>32</v>
      </c>
      <c r="AA30" s="26">
        <f>(AA12+AA28)/AA24</f>
        <v>0.84883860098141206</v>
      </c>
      <c r="AB30" s="26">
        <f>(AB12+AB28)/AB24</f>
        <v>0.63740849833267355</v>
      </c>
      <c r="AC30" s="26">
        <f>(AC12+AC28)/AC24</f>
        <v>0.8184265551332186</v>
      </c>
      <c r="AD30" s="26">
        <f>(AD12+AD28)/AD24</f>
        <v>0.90026921064654053</v>
      </c>
    </row>
    <row r="31" spans="3:30" s="11" customFormat="1" x14ac:dyDescent="0.3">
      <c r="D31" s="14"/>
      <c r="E31" s="14"/>
      <c r="F31" s="14"/>
      <c r="G31" s="14"/>
      <c r="AA31" s="15"/>
      <c r="AB31" s="15"/>
      <c r="AC31" s="15"/>
      <c r="AD31" s="15"/>
    </row>
    <row r="32" spans="3:30" x14ac:dyDescent="0.3">
      <c r="C32" s="2" t="s">
        <v>18</v>
      </c>
      <c r="D32" s="9">
        <v>1647724</v>
      </c>
      <c r="E32" s="6">
        <v>850000</v>
      </c>
      <c r="F32" s="6">
        <v>800000</v>
      </c>
      <c r="G32" s="6">
        <v>800000</v>
      </c>
      <c r="H32" s="13"/>
      <c r="I32" s="2" t="s">
        <v>18</v>
      </c>
      <c r="J32" s="9">
        <v>0</v>
      </c>
      <c r="K32" s="9">
        <v>0</v>
      </c>
      <c r="L32" s="9">
        <v>0</v>
      </c>
      <c r="M32" s="9">
        <v>0</v>
      </c>
      <c r="O32" s="2" t="s">
        <v>18</v>
      </c>
      <c r="P32" s="9">
        <v>114369</v>
      </c>
      <c r="Q32" s="6">
        <v>300000</v>
      </c>
      <c r="R32" s="6">
        <v>300000</v>
      </c>
      <c r="S32" s="6">
        <v>300000</v>
      </c>
      <c r="U32" s="2" t="s">
        <v>18</v>
      </c>
      <c r="V32" s="9"/>
      <c r="W32" s="6">
        <v>50000</v>
      </c>
      <c r="X32" s="6">
        <v>50000</v>
      </c>
      <c r="Z32" s="2" t="s">
        <v>18</v>
      </c>
      <c r="AA32" s="9">
        <v>0</v>
      </c>
      <c r="AB32" s="9">
        <v>0</v>
      </c>
      <c r="AC32" s="9">
        <v>0</v>
      </c>
      <c r="AD32" s="9">
        <v>0</v>
      </c>
    </row>
    <row r="33" spans="27:27" x14ac:dyDescent="0.3">
      <c r="AA33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Komulainen</dc:creator>
  <cp:lastModifiedBy>Tiainen Maarit (TEM)</cp:lastModifiedBy>
  <dcterms:created xsi:type="dcterms:W3CDTF">2023-03-27T11:34:37Z</dcterms:created>
  <dcterms:modified xsi:type="dcterms:W3CDTF">2023-10-02T09:59:27Z</dcterms:modified>
</cp:coreProperties>
</file>