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601" firstSheet="5" activeTab="10"/>
  </bookViews>
  <sheets>
    <sheet name="Salla" sheetId="1" r:id="rId1"/>
    <sheet name="Salla metsähallitus" sheetId="2" r:id="rId2"/>
    <sheet name="Kemijärvi" sheetId="3" r:id="rId3"/>
    <sheet name="Savukoski" sheetId="4" r:id="rId4"/>
    <sheet name="Savukoski metsähallitus" sheetId="5" r:id="rId5"/>
    <sheet name="Posio" sheetId="6" r:id="rId6"/>
    <sheet name="Pelkosenniemi" sheetId="7" r:id="rId7"/>
    <sheet name="Posio metsähallitus" sheetId="8" r:id="rId8"/>
    <sheet name="Pyhä-Luosto kansallispuisto" sheetId="9" r:id="rId9"/>
    <sheet name="Taul1" sheetId="10" r:id="rId10"/>
    <sheet name="Yhteensä" sheetId="11" r:id="rId11"/>
    <sheet name="Tarkistus" sheetId="12" r:id="rId12"/>
  </sheets>
  <definedNames>
    <definedName name="_xlnm.Print_Area" localSheetId="2">'Kemijärvi'!$A$95:$L$383</definedName>
    <definedName name="_xlnm.Print_Area" localSheetId="5">'Posio'!$A$1:$I$34</definedName>
    <definedName name="_xlnm.Print_Area" localSheetId="0">'Salla'!$A$1:$I$157</definedName>
  </definedNames>
  <calcPr fullCalcOnLoad="1"/>
</workbook>
</file>

<file path=xl/sharedStrings.xml><?xml version="1.0" encoding="utf-8"?>
<sst xmlns="http://schemas.openxmlformats.org/spreadsheetml/2006/main" count="1457" uniqueCount="503">
  <si>
    <t>metri</t>
  </si>
  <si>
    <t>kpl</t>
  </si>
  <si>
    <t>puuruuvi</t>
  </si>
  <si>
    <t>20 mm</t>
  </si>
  <si>
    <t>5x100 mm</t>
  </si>
  <si>
    <t>Koko</t>
  </si>
  <si>
    <t>Määrä</t>
  </si>
  <si>
    <t>Yksikkö</t>
  </si>
  <si>
    <t>Yhteensä</t>
  </si>
  <si>
    <t>pylväs</t>
  </si>
  <si>
    <t xml:space="preserve">Koutelojoen silta </t>
  </si>
  <si>
    <t xml:space="preserve">Käsmänjoen silta </t>
  </si>
  <si>
    <t>pituus noin 15 m ja leveys 6 m</t>
  </si>
  <si>
    <t>pituus noin 10 m ja leveys 6 m</t>
  </si>
  <si>
    <t>kyllästetty lauta</t>
  </si>
  <si>
    <t>Tarvikkeet</t>
  </si>
  <si>
    <t>63x150 mm</t>
  </si>
  <si>
    <t xml:space="preserve">puuruuvi </t>
  </si>
  <si>
    <t>Siltojen kunnostus 10 kpl 3 metrin siltoja</t>
  </si>
  <si>
    <t>Yksilkkö</t>
  </si>
  <si>
    <t>kansilankku</t>
  </si>
  <si>
    <t xml:space="preserve">kyllästetty kansilankku </t>
  </si>
  <si>
    <t>Liikennemerkit</t>
  </si>
  <si>
    <t>10 m</t>
  </si>
  <si>
    <t>15 m</t>
  </si>
  <si>
    <t>kyllästetty lankku</t>
  </si>
  <si>
    <t>mutteri</t>
  </si>
  <si>
    <t>kierretanko/m</t>
  </si>
  <si>
    <t>muu vaara</t>
  </si>
  <si>
    <t>väistämisvelvollisuus</t>
  </si>
  <si>
    <t>mutka oikealle</t>
  </si>
  <si>
    <t>mutka vasemmalle</t>
  </si>
  <si>
    <t>varoitus autosta</t>
  </si>
  <si>
    <t>varoitus hiihtäjästä</t>
  </si>
  <si>
    <t>pakollinen pysähtyminen</t>
  </si>
  <si>
    <t>nopeusrajoitus</t>
  </si>
  <si>
    <t>lisäkilpi</t>
  </si>
  <si>
    <t xml:space="preserve">moottorikelkkailu </t>
  </si>
  <si>
    <t>kiellety</t>
  </si>
  <si>
    <t>600 mm</t>
  </si>
  <si>
    <t>400x400 mm</t>
  </si>
  <si>
    <t>moottorikelkkareitti</t>
  </si>
  <si>
    <t>moottorikelkkaura</t>
  </si>
  <si>
    <t>400 mm</t>
  </si>
  <si>
    <t>320x500 mm</t>
  </si>
  <si>
    <t>200x300 mm</t>
  </si>
  <si>
    <t>Sivun pituus tai halkasija</t>
  </si>
  <si>
    <t>liikennmerkki pylväs</t>
  </si>
  <si>
    <t>60 mm</t>
  </si>
  <si>
    <t>pylvään hattu</t>
  </si>
  <si>
    <t>pylvään betoniankkuri</t>
  </si>
  <si>
    <t>500 mm</t>
  </si>
  <si>
    <t>mutka</t>
  </si>
  <si>
    <t>palkka soskuluineen</t>
  </si>
  <si>
    <t>työaika kk</t>
  </si>
  <si>
    <t>Km-korvaus</t>
  </si>
  <si>
    <t>keskimääräinen matka</t>
  </si>
  <si>
    <t>työpäivät</t>
  </si>
  <si>
    <t xml:space="preserve">Päivärahat </t>
  </si>
  <si>
    <t>Sahakorvaus</t>
  </si>
  <si>
    <t xml:space="preserve">sahatunnit keskimäärin </t>
  </si>
  <si>
    <t>Työkalukorvaukset</t>
  </si>
  <si>
    <t xml:space="preserve">Oma sähkötyökalu </t>
  </si>
  <si>
    <t>ateriakorvaus</t>
  </si>
  <si>
    <t>OHEISKULUT</t>
  </si>
  <si>
    <t>PALKKAKULUT</t>
  </si>
  <si>
    <t>työkalukorv. keskimäärin</t>
  </si>
  <si>
    <t>perus-km +</t>
  </si>
  <si>
    <t>lisähenkilö</t>
  </si>
  <si>
    <t>OSTOPALVELUT</t>
  </si>
  <si>
    <t>Kaivinkonetyö</t>
  </si>
  <si>
    <t xml:space="preserve">Traktorityö </t>
  </si>
  <si>
    <t>Kuorma-auto kuljetukset</t>
  </si>
  <si>
    <t>työtunnit</t>
  </si>
  <si>
    <t>Oheiskulut yhteensä:</t>
  </si>
  <si>
    <t>työntekijän kk-palkka</t>
  </si>
  <si>
    <t>työnjohdon kk-palkka</t>
  </si>
  <si>
    <t>Palkkakulut yhteensä:</t>
  </si>
  <si>
    <t>Ostopalvelut yhteensä:</t>
  </si>
  <si>
    <t>Matkakulut</t>
  </si>
  <si>
    <t>työntekijä</t>
  </si>
  <si>
    <t xml:space="preserve">työnjohto </t>
  </si>
  <si>
    <t>Ostopalvelut</t>
  </si>
  <si>
    <t>Siltojen kunnostus 15 kpl 5 metrin siltoja</t>
  </si>
  <si>
    <t xml:space="preserve">Siltojen kunnostus 15 kpl 3 metrin siltoja </t>
  </si>
  <si>
    <t xml:space="preserve">Tarvikkeet </t>
  </si>
  <si>
    <t>Pitkosten rakentaminen 2000 m</t>
  </si>
  <si>
    <t>5 tuuman lankku</t>
  </si>
  <si>
    <t xml:space="preserve">4 tuuman lankku </t>
  </si>
  <si>
    <t>50x125 mm</t>
  </si>
  <si>
    <t>Opasteviitta</t>
  </si>
  <si>
    <t>liikennemerkki pylväs</t>
  </si>
  <si>
    <t xml:space="preserve">pylvään betoniankkuri </t>
  </si>
  <si>
    <t>Silta kpl</t>
  </si>
  <si>
    <t>48x98 mm</t>
  </si>
  <si>
    <t>28x123 mm</t>
  </si>
  <si>
    <t>Matkakulut yhteensä:</t>
  </si>
  <si>
    <t>Työkalukorvaukset yhteensä:</t>
  </si>
  <si>
    <t>Kaikki yhteensä</t>
  </si>
  <si>
    <t xml:space="preserve">Siltojen kunnostus 10 kpl 5 metrin siltjoa </t>
  </si>
  <si>
    <t>47x100 mm</t>
  </si>
  <si>
    <t>28x120 mm</t>
  </si>
  <si>
    <t>Posion budjetti</t>
  </si>
  <si>
    <t>à</t>
  </si>
  <si>
    <t>€</t>
  </si>
  <si>
    <t>(kelkka, mönkijä, pyörät, ulkoilu...)</t>
  </si>
  <si>
    <t>Reittien pohjaaminen</t>
  </si>
  <si>
    <t>Kartoitus ja digitalisointi</t>
  </si>
  <si>
    <t>Uusien laavujen</t>
  </si>
  <si>
    <t>rakentaminen</t>
  </si>
  <si>
    <t>Pitkospuiden uudistaminen</t>
  </si>
  <si>
    <t>Sallan budjetti</t>
  </si>
  <si>
    <t>Honkakankaan metsäpolku</t>
  </si>
  <si>
    <t>Kustannusarvio (kokonaiskustannukset)</t>
  </si>
  <si>
    <t>Kustannuserittely</t>
  </si>
  <si>
    <t>Palkka- ja sivukulut</t>
  </si>
  <si>
    <t>Tarvikekustannukset alv 24%</t>
  </si>
  <si>
    <t>Konekustannukset</t>
  </si>
  <si>
    <t>Työpäivät</t>
  </si>
  <si>
    <t>Menolaji</t>
  </si>
  <si>
    <t>Reitin raivaustyöt</t>
  </si>
  <si>
    <t>Pitkospuiden rakentaminen</t>
  </si>
  <si>
    <t>Henkilöstökustannukset</t>
  </si>
  <si>
    <t>Opasteet</t>
  </si>
  <si>
    <t>Matkakustannukset</t>
  </si>
  <si>
    <t>Reittimerkinnät</t>
  </si>
  <si>
    <t>Liikuntavälineet</t>
  </si>
  <si>
    <t>Työnjohto</t>
  </si>
  <si>
    <t>Kustannukset yhtensä</t>
  </si>
  <si>
    <t>mitat</t>
  </si>
  <si>
    <t>yhteensä alv 24 %</t>
  </si>
  <si>
    <t>Pystytysputki</t>
  </si>
  <si>
    <t>60,30 mmx2,0 mmx2700 mm</t>
  </si>
  <si>
    <t>Betoniperusta</t>
  </si>
  <si>
    <t>500 mm 60 mm putkelle</t>
  </si>
  <si>
    <t>Opasteet ja opasteviitat</t>
  </si>
  <si>
    <t>Isot opasteet lähtöpaikoille</t>
  </si>
  <si>
    <t>Opasteviitan kiinnitin putkeen</t>
  </si>
  <si>
    <t>Sementti</t>
  </si>
  <si>
    <t>Hiekka, suoja-alusta keinu ja rekkitanko</t>
  </si>
  <si>
    <t>Pitkospuiden runkolankut /metriä</t>
  </si>
  <si>
    <t>Liikunta- ja leikkivälineet</t>
  </si>
  <si>
    <t>kpl-hinta alv 0%</t>
  </si>
  <si>
    <t>yhteensä alv 24%</t>
  </si>
  <si>
    <t>Lappset Air Walker</t>
  </si>
  <si>
    <t>Gym, Ulkokuntosali</t>
  </si>
  <si>
    <t>Lappset Core Twister</t>
  </si>
  <si>
    <t>Lappset Dip'n Fly</t>
  </si>
  <si>
    <t>Lappset Linnunpesäkeinu Cerium</t>
  </si>
  <si>
    <t>Keinut, Metalliset leikkivälineet</t>
  </si>
  <si>
    <t>Lappset Dip Bar</t>
  </si>
  <si>
    <t>Lappset Dino keinu</t>
  </si>
  <si>
    <t>Palkat</t>
  </si>
  <si>
    <t>sis. sivukulut</t>
  </si>
  <si>
    <t>Päiväpalkka</t>
  </si>
  <si>
    <t>Työntekijät</t>
  </si>
  <si>
    <t>Työnjohtaja</t>
  </si>
  <si>
    <t>Kemijärven budjetti</t>
  </si>
  <si>
    <t>Opasteet: Englanti, Suomi</t>
  </si>
  <si>
    <t>Opasteviitat kpl</t>
  </si>
  <si>
    <t>hinta /kpl</t>
  </si>
  <si>
    <t xml:space="preserve">Suomu </t>
  </si>
  <si>
    <t xml:space="preserve">Kotavaara </t>
  </si>
  <si>
    <t>Juuvaara</t>
  </si>
  <si>
    <t>Keskustan kävely- ja pyöräilyreitti</t>
  </si>
  <si>
    <t>Peurakankaan ladut</t>
  </si>
  <si>
    <t>Ulkuniemen luontopolku</t>
  </si>
  <si>
    <t>Pöyliövaara</t>
  </si>
  <si>
    <t>Raajärvi</t>
  </si>
  <si>
    <t>Pitkävaaran pyöräilyreitti</t>
  </si>
  <si>
    <t>Käsmänköngäs</t>
  </si>
  <si>
    <t>Kalkiaisvuopajan lintutorni</t>
  </si>
  <si>
    <t>Suomujärven luontopolku</t>
  </si>
  <si>
    <t>Oinaan kyläpolku</t>
  </si>
  <si>
    <t>Riutukka</t>
  </si>
  <si>
    <t>Työt</t>
  </si>
  <si>
    <t xml:space="preserve">Reittimerkit </t>
  </si>
  <si>
    <t>Nimi</t>
  </si>
  <si>
    <t>Työlaji</t>
  </si>
  <si>
    <t>Kuvaus</t>
  </si>
  <si>
    <t>Työkustannus, €</t>
  </si>
  <si>
    <t>Tarvike-kustannus, €</t>
  </si>
  <si>
    <t>Muu kustannus, €</t>
  </si>
  <si>
    <t>Kustannukset yhteensä, €</t>
  </si>
  <si>
    <t>Takkaselkä varaustupa</t>
  </si>
  <si>
    <t>Korjaus / kunnostus</t>
  </si>
  <si>
    <t>Nuoluskuru kota</t>
  </si>
  <si>
    <t>Peruskorjaus</t>
  </si>
  <si>
    <t>Kodan päällyste pitää uusia laittaa raakapontti ja huopa vesiuralaudan päälle.</t>
  </si>
  <si>
    <t>Tarikkajärvi autiotupa</t>
  </si>
  <si>
    <t>Vesikaton huovan uusiminen ja samalla uusitaan kaminan läpivienti piippu.</t>
  </si>
  <si>
    <t>Aihkipetsin päivätupa</t>
  </si>
  <si>
    <t>Aihkipetsi liiteri-käymälä</t>
  </si>
  <si>
    <t>Salmijoenkuru puolikota</t>
  </si>
  <si>
    <t>Vesikaton huopa uusitaan.</t>
  </si>
  <si>
    <t>Konttilampi kota</t>
  </si>
  <si>
    <t>Uuusitaan kodan vesikatto , raakapontti ja kattohuopa.</t>
  </si>
  <si>
    <t>Ruuhitunturi luontotorni</t>
  </si>
  <si>
    <t>Kaiteet uusitaan tai kiinnitetään uudelleen paremmin</t>
  </si>
  <si>
    <t>Siskelilampi kota</t>
  </si>
  <si>
    <t>Tunkataan irti maasta. Materiaalit 4 kpl normaalikokoisia harkkoja. ja huopaa 4 palaa.</t>
  </si>
  <si>
    <t>Härkätunturi tupa</t>
  </si>
  <si>
    <t>Kaminan läpiviennit ja tulisijat uusitaan. Vesikatto uusitaan laitetaan uusi huopa.</t>
  </si>
  <si>
    <t>Salmijoenkuru käymälä</t>
  </si>
  <si>
    <t>Purku</t>
  </si>
  <si>
    <t>Vanha käymälä puretaan ja tilalle rakennetaan uusi.</t>
  </si>
  <si>
    <t>Uudisrakentaminen</t>
  </si>
  <si>
    <t>Rakennetaan uusi kompostikäymälä.</t>
  </si>
  <si>
    <t xml:space="preserve">Härkätunturi liiteri </t>
  </si>
  <si>
    <t>Tehdään uusi liiteri ja vanhasta kunnostetaan toimiva käymälä ja varasto</t>
  </si>
  <si>
    <t xml:space="preserve">Taviselkä kelkkasilta </t>
  </si>
  <si>
    <t>Salmijoenkuru uusi ympyräreitti</t>
  </si>
  <si>
    <t>Tehdään uusi ympyräreitti Salmijoenkurun reitille 800 m, reitistä erillinen suunnitelma.</t>
  </si>
  <si>
    <t>Kustannukset yhteensä:</t>
  </si>
  <si>
    <t>Reitin pitkostus</t>
  </si>
  <si>
    <t>Reitin päällysteen purku</t>
  </si>
  <si>
    <t>Pitkosten uusiminen. Siskelilampi-Kaunisharju 27m</t>
  </si>
  <si>
    <t>28 k Keselmäjärvenojan ylitys</t>
  </si>
  <si>
    <t>Reitin muu päällystäminen</t>
  </si>
  <si>
    <t>Reitinosan päälystäminen soralla.</t>
  </si>
  <si>
    <t>Vanhan pitkoksen purku.</t>
  </si>
  <si>
    <t>Vanhat pitkokset puretaan.</t>
  </si>
  <si>
    <t>Takkaselän vesipaikka-polku</t>
  </si>
  <si>
    <t>Pitkokset uusitaan.</t>
  </si>
  <si>
    <t>Tehdään uusi silta ja puretaan vanha. 10 m</t>
  </si>
  <si>
    <t>Tehdään uusi silta ja puretaan vanha. 3 m</t>
  </si>
  <si>
    <t>Vanhan pitkoksen purku. Lehtoaapa-Siskelilammit 45 m</t>
  </si>
  <si>
    <t>Pitkokset uusitaan. Lehtoaapa-Siskelilammit 45 m</t>
  </si>
  <si>
    <t>Vanhat pitkokset puretaan. Siskelilampi-Kaunisharju 140 m</t>
  </si>
  <si>
    <t>Pitkokset uusitaan.Siskelilampi-Kaunisharju 140 m</t>
  </si>
  <si>
    <t>Vanhojen pitkosten purku. Siskelilampi-Kaunisharju 27 m</t>
  </si>
  <si>
    <t>yhteensä:</t>
  </si>
  <si>
    <t>Puurakenteet puretaan ja kuljetetaan pois kurusta Isokurunkankaalle, josta tarktorikuljetus pois.</t>
  </si>
  <si>
    <t xml:space="preserve">Nimi </t>
  </si>
  <si>
    <t xml:space="preserve">Työlaji </t>
  </si>
  <si>
    <t>Tarvikekustannus, €</t>
  </si>
  <si>
    <t xml:space="preserve">Kunnostus </t>
  </si>
  <si>
    <t>Kustannukset yhteensä</t>
  </si>
  <si>
    <t xml:space="preserve">Kävelyreitti kunnostetaan murskeella maastopyöräreitiksi. 6,2 km   </t>
  </si>
  <si>
    <t>Latupohjalle murskepolku maastopyöräreittiä varten 4 km, 2 m leveä.</t>
  </si>
  <si>
    <t>Reitin raivaustyöt ja reittipohajan parannus</t>
  </si>
  <si>
    <t>Pitkospuiden tai sorasteen rakennus</t>
  </si>
  <si>
    <t>Tarvikkeet ja materiaalit</t>
  </si>
  <si>
    <t>Flat rate 15 %</t>
  </si>
  <si>
    <t>Kuljetus</t>
  </si>
  <si>
    <t>Aittakurun katsomorakenteen muuttaminen ja uudistus</t>
  </si>
  <si>
    <t>Tarvikkeet:</t>
  </si>
  <si>
    <t>koko mm.</t>
  </si>
  <si>
    <t>Määrä jm./pkt</t>
  </si>
  <si>
    <t>A, hinta €</t>
  </si>
  <si>
    <t>hävikkikerroin</t>
  </si>
  <si>
    <t>Yhteensä alv.24 %</t>
  </si>
  <si>
    <t>Pitkospuut</t>
  </si>
  <si>
    <t>75*200</t>
  </si>
  <si>
    <t>Tuppilautaa</t>
  </si>
  <si>
    <t>25*200</t>
  </si>
  <si>
    <t>Lankkua</t>
  </si>
  <si>
    <t>50*100</t>
  </si>
  <si>
    <t>Lautaa</t>
  </si>
  <si>
    <t>22*100</t>
  </si>
  <si>
    <t>50*150</t>
  </si>
  <si>
    <t>Naulat</t>
  </si>
  <si>
    <t>125*42 Ks</t>
  </si>
  <si>
    <t>100*34 Ks</t>
  </si>
  <si>
    <t>75*28 Ks</t>
  </si>
  <si>
    <t>Kyllästeet+renselit</t>
  </si>
  <si>
    <t>Muut tarvikkeet</t>
  </si>
  <si>
    <t>Yhteensä tarvikkeet</t>
  </si>
  <si>
    <t>Työt omana työnä:</t>
  </si>
  <si>
    <t>määrä/työm./hlö/km</t>
  </si>
  <si>
    <t>tuntimäärä/pv.</t>
  </si>
  <si>
    <t>A,hinta €</t>
  </si>
  <si>
    <t>Rakennustyöt:</t>
  </si>
  <si>
    <t>Purkutyöt:</t>
  </si>
  <si>
    <t>Kilometrikorvaus</t>
  </si>
  <si>
    <t>Työk.+Muut. Korv.</t>
  </si>
  <si>
    <t>alv. 0 %</t>
  </si>
  <si>
    <t>Työt ja tarvikkeet yhteensä:</t>
  </si>
  <si>
    <t>Konekust.</t>
  </si>
  <si>
    <t>Palkka- ja sivuk.</t>
  </si>
  <si>
    <t>Pelkoseniemen budjetti</t>
  </si>
  <si>
    <t>kpl-hinta €</t>
  </si>
  <si>
    <t>kk-palkka €</t>
  </si>
  <si>
    <t>Moottorikelkkareitit</t>
  </si>
  <si>
    <t>Ulkoilureitit</t>
  </si>
  <si>
    <t>Ulkoilureitit (hiihtoladut)</t>
  </si>
  <si>
    <t>Maastopyöräreitit</t>
  </si>
  <si>
    <t>Yläkairi keittokatos (4392)</t>
  </si>
  <si>
    <t xml:space="preserve">Peruskorjaus </t>
  </si>
  <si>
    <t>Uusitaan vesikatto, laavun lattia ja uusi tulisija.</t>
  </si>
  <si>
    <t>Karppisenpirtti laavu (9652)</t>
  </si>
  <si>
    <t>Uusi tulisija , kivikasan tilalle.</t>
  </si>
  <si>
    <t>Autio-Varaustuvat</t>
  </si>
  <si>
    <t>Lattunavaara autiotupa</t>
  </si>
  <si>
    <t xml:space="preserve">Korjataan perustus, uusitaan alapohjan hirsiä, tehdään uusi välipohja, yläpohja, ja vesikatto. </t>
  </si>
  <si>
    <t>Salla metsähallitus</t>
  </si>
  <si>
    <t>Savukoski metsähallitus</t>
  </si>
  <si>
    <t>A-hinta €</t>
  </si>
  <si>
    <t>Yhteensä:</t>
  </si>
  <si>
    <t>Kaikki yhteensä:</t>
  </si>
  <si>
    <t>Muut kulut</t>
  </si>
  <si>
    <t>Laite-ja konehankinnat</t>
  </si>
  <si>
    <t>Taukopaikat, kelkkasillat, ympyräreitti</t>
  </si>
  <si>
    <t>Tarvike- kustannus, €</t>
  </si>
  <si>
    <t>Sodankylä, Pyhä-Luoston kansallaispuisto, ulkoilureitit</t>
  </si>
  <si>
    <t>Reitti</t>
  </si>
  <si>
    <t>Rykimäkurun polku</t>
  </si>
  <si>
    <t>Pitkospuut uusitaan. Uusi rakenne: Pitkospuut tehdään 75x200mm kyllästetyistä lankuista. Kaksi lankkua vierekkäin. Tukipuut samasta tavarasta päihin ja keskelle.  Kiinnitys rst ruuveilla 6x120mm</t>
  </si>
  <si>
    <t>Vaellusluontopolku</t>
  </si>
  <si>
    <t>Vanhat pitkokset puretaan</t>
  </si>
  <si>
    <t>Vanhat pitkospuut puretaan</t>
  </si>
  <si>
    <t>Vanhat pitkospuut puretaan.</t>
  </si>
  <si>
    <t>Rykimäkero-Lampivaara</t>
  </si>
  <si>
    <t>Luoston jatkokompostori.</t>
  </si>
  <si>
    <t>Rakennetaan Luoston alueelle jatkokompostori käymäläjätteen loppusijoitusta varten, samalla tehdään riistapelto.</t>
  </si>
  <si>
    <t>Reitinosa</t>
  </si>
  <si>
    <t>01 Tiaislaavun risteys</t>
  </si>
  <si>
    <t>Tehdään murskereitti</t>
  </si>
  <si>
    <t>Leveys noin 1 metri</t>
  </si>
  <si>
    <t xml:space="preserve">Kävelyreitti kunnostetaan esteettömäksi reitiksi  1,5 km  2m leveä  </t>
  </si>
  <si>
    <t>Kemijärvi Pyhä-Luoston kansallaispuisto, ulkoilureitit</t>
  </si>
  <si>
    <t>Kustannusarvio (kokonaiskustannukset kaikki kunnat)</t>
  </si>
  <si>
    <t>Kemijärven ulkoilureittien opasteet kahdella kielellä</t>
  </si>
  <si>
    <t>Suomutunturin alueen retkeilyreitistöjen kehittämisselvitys</t>
  </si>
  <si>
    <t>Retkeilyeittien nykytilakartoitus</t>
  </si>
  <si>
    <t>Uusien retkeilyreittien kartoitus</t>
  </si>
  <si>
    <t>Kehittämissuunnitelma ja esite</t>
  </si>
  <si>
    <t>Osto</t>
  </si>
  <si>
    <t xml:space="preserve">Työ </t>
  </si>
  <si>
    <t>Tarvike</t>
  </si>
  <si>
    <t>Uuden kodan rakentaminen</t>
  </si>
  <si>
    <t xml:space="preserve">Posion Metsähallitus </t>
  </si>
  <si>
    <t>Matkat</t>
  </si>
  <si>
    <t>METSÄHALLITUS, Lapin luontopalvelut</t>
  </si>
  <si>
    <t>Itä-Lapin kunnat</t>
  </si>
  <si>
    <t>Havaintopaikat 3 kpl</t>
  </si>
  <si>
    <t>Palkkakulut</t>
  </si>
  <si>
    <t>Oheiskulut</t>
  </si>
  <si>
    <t>Poropuiston ylikulkusillan suunnittelu</t>
  </si>
  <si>
    <t>X</t>
  </si>
  <si>
    <t xml:space="preserve">Reittien opastekatosten uusiminen </t>
  </si>
  <si>
    <t>Moottorikelkkareitit (Pyhä- Kemijärvi-Suomu- Sallanraja ja Kemijärvi Rovaniemen raja)</t>
  </si>
  <si>
    <r>
      <t xml:space="preserve">työntekijän kk-palkka </t>
    </r>
    <r>
      <rPr>
        <sz val="11"/>
        <color indexed="10"/>
        <rFont val="Calibri"/>
        <family val="2"/>
      </rPr>
      <t>(raivaus 57km</t>
    </r>
    <r>
      <rPr>
        <sz val="11"/>
        <color theme="1"/>
        <rFont val="Calibri"/>
        <family val="2"/>
      </rPr>
      <t>)</t>
    </r>
  </si>
  <si>
    <t>palkka</t>
  </si>
  <si>
    <t>matka</t>
  </si>
  <si>
    <t>Työkalu</t>
  </si>
  <si>
    <t>työnjohdon kk-palkka osapäiv. 3500€/kk/0.5</t>
  </si>
  <si>
    <t>Matkakulut (raivaus)</t>
  </si>
  <si>
    <t>ke. matka</t>
  </si>
  <si>
    <t>10,5 €/pv</t>
  </si>
  <si>
    <t>päiväraha / ateriakorvaus</t>
  </si>
  <si>
    <t>mönkijä tavaran kuljetus</t>
  </si>
  <si>
    <t>Sahakorvaus (päiväkorvaus)</t>
  </si>
  <si>
    <t>Varustekorvaus</t>
  </si>
  <si>
    <r>
      <t>työntekijän kk-palkka (</t>
    </r>
    <r>
      <rPr>
        <sz val="11"/>
        <color indexed="10"/>
        <rFont val="Calibri"/>
        <family val="2"/>
      </rPr>
      <t>sillat 36kpl</t>
    </r>
    <r>
      <rPr>
        <sz val="11"/>
        <color theme="1"/>
        <rFont val="Calibri"/>
        <family val="2"/>
      </rPr>
      <t>)</t>
    </r>
  </si>
  <si>
    <r>
      <t>työntekijän kk-palkka (</t>
    </r>
    <r>
      <rPr>
        <sz val="11"/>
        <color indexed="10"/>
        <rFont val="Calibri"/>
        <family val="2"/>
      </rPr>
      <t>merkit</t>
    </r>
    <r>
      <rPr>
        <sz val="11"/>
        <color theme="1"/>
        <rFont val="Calibri"/>
        <family val="2"/>
      </rPr>
      <t>)</t>
    </r>
  </si>
  <si>
    <t>Matkakulut (merkkien asennus 162km)</t>
  </si>
  <si>
    <t>Käsityökalut (päiväkorvaus)</t>
  </si>
  <si>
    <t>Moottorikelkkareitit (162km) tarvikkeet (sillat)</t>
  </si>
  <si>
    <t>Ruopsajoki (Kannen uusinta)</t>
  </si>
  <si>
    <t>pituus noin 8 m ja leveys 6 m</t>
  </si>
  <si>
    <t xml:space="preserve">Siltojen kunnostus 13 kpl 5 metrin siltoja </t>
  </si>
  <si>
    <t>Siltojen kunnostus 22 kpl 3 metrin siltoja</t>
  </si>
  <si>
    <t>isot opastekyltit</t>
  </si>
  <si>
    <t>800x1000</t>
  </si>
  <si>
    <t>taukopaikat</t>
  </si>
  <si>
    <t>puinen kelkkareitti risti</t>
  </si>
  <si>
    <t>75x300</t>
  </si>
  <si>
    <t>pylvään betoijalusta</t>
  </si>
  <si>
    <t>Hiihtoladut Kemijärvi keskusta, kaikki.</t>
  </si>
  <si>
    <r>
      <t xml:space="preserve">työntekijän kk-palkka </t>
    </r>
    <r>
      <rPr>
        <sz val="11"/>
        <color indexed="10"/>
        <rFont val="Calibri"/>
        <family val="2"/>
      </rPr>
      <t>(raivaus 15km</t>
    </r>
    <r>
      <rPr>
        <sz val="11"/>
        <color theme="1"/>
        <rFont val="Calibri"/>
        <family val="2"/>
      </rPr>
      <t>)</t>
    </r>
  </si>
  <si>
    <t>Raivaus yhteensä:</t>
  </si>
  <si>
    <t>Siltojen kunnostus 5 kpl 3 metrin siltoja</t>
  </si>
  <si>
    <r>
      <t>työntekijän kk-palkka (</t>
    </r>
    <r>
      <rPr>
        <sz val="11"/>
        <color indexed="10"/>
        <rFont val="Calibri"/>
        <family val="2"/>
      </rPr>
      <t>sillat 5kpl</t>
    </r>
    <r>
      <rPr>
        <sz val="11"/>
        <color theme="1"/>
        <rFont val="Calibri"/>
        <family val="2"/>
      </rPr>
      <t>)</t>
    </r>
  </si>
  <si>
    <t>Tarvikkeet merkit+muut</t>
  </si>
  <si>
    <t>Yhttensä</t>
  </si>
  <si>
    <t>Opasteviitta+ muut merkit</t>
  </si>
  <si>
    <t>pylvään betonjalusta</t>
  </si>
  <si>
    <t>Matkakulut (merkkien asennus 45km)</t>
  </si>
  <si>
    <t>Hiihtoladut Suomu- ja Pyhätunturi</t>
  </si>
  <si>
    <r>
      <t xml:space="preserve">työntekijän kk-palkka </t>
    </r>
    <r>
      <rPr>
        <sz val="11"/>
        <color indexed="10"/>
        <rFont val="Calibri"/>
        <family val="2"/>
      </rPr>
      <t>(raivaus 22km</t>
    </r>
    <r>
      <rPr>
        <sz val="11"/>
        <color theme="1"/>
        <rFont val="Calibri"/>
        <family val="2"/>
      </rPr>
      <t>)</t>
    </r>
  </si>
  <si>
    <t>työntekijän kk-palkka (merkit opasteet)</t>
  </si>
  <si>
    <t>Moottorikelkkareitit yhteensä:</t>
  </si>
  <si>
    <t>Osastoittain €/h</t>
  </si>
  <si>
    <t>Yht:</t>
  </si>
  <si>
    <t xml:space="preserve">Palkat </t>
  </si>
  <si>
    <t>sis. Sos.kulut</t>
  </si>
  <si>
    <t>alv0%</t>
  </si>
  <si>
    <t>Työkalukorvaus</t>
  </si>
  <si>
    <t>Kaivinkone €/h</t>
  </si>
  <si>
    <t>Traktori</t>
  </si>
  <si>
    <t>KEMIJÄRVI YHTEENSÄ</t>
  </si>
  <si>
    <t>METSÄHALLITUS, Pohjanmaan - Kainuun luontopalvelut</t>
  </si>
  <si>
    <t>TARKISTUSTAULUKKO</t>
  </si>
  <si>
    <t>Salla</t>
  </si>
  <si>
    <t>Salla MH</t>
  </si>
  <si>
    <t>Kemijärvi</t>
  </si>
  <si>
    <t>Savukoski</t>
  </si>
  <si>
    <t>Savukoski MH</t>
  </si>
  <si>
    <t>Posio</t>
  </si>
  <si>
    <t>Posio MH</t>
  </si>
  <si>
    <t>Pelkosenniemi</t>
  </si>
  <si>
    <t>Pyhä-Luosto MH</t>
  </si>
  <si>
    <t xml:space="preserve"> </t>
  </si>
  <si>
    <t>2. osio Perusinfra</t>
  </si>
  <si>
    <t>Vanhojen laavujen kunnostus</t>
  </si>
  <si>
    <t>ja huolto (liiteri-käymälät)</t>
  </si>
  <si>
    <t>Kartoitus- ja digitalisointipalvelut</t>
  </si>
  <si>
    <t>Muu kustannus (työ ym.)</t>
  </si>
  <si>
    <t>Tarvikkeet, laite- ja konehankinnat ja työ</t>
  </si>
  <si>
    <t>Koko paketti yhteensä</t>
  </si>
  <si>
    <t>MTB -reitin parannustyöt ja kehitystyöt</t>
  </si>
  <si>
    <t>Hankalien kohtien raivaus ja maapohjan muokkaus</t>
  </si>
  <si>
    <t>Lähinnä sorasteen lisäämistä märille osuuksille ja kivikkoihin</t>
  </si>
  <si>
    <t>Opasteiden lisääminen ja ohjauksen parannus</t>
  </si>
  <si>
    <t>Työmaiden ohjaaminen ja opastus</t>
  </si>
  <si>
    <t>2021-2023</t>
  </si>
  <si>
    <t>Kelkkareittien työt</t>
  </si>
  <si>
    <t xml:space="preserve">Uusi turvallisempi kelkkareitti </t>
  </si>
  <si>
    <t>YHTEENSÄ KULULAJEITTAIN</t>
  </si>
  <si>
    <t>1. osio Livon seutu</t>
  </si>
  <si>
    <t>Ruuanlaittokatos tai vastaava</t>
  </si>
  <si>
    <t>Liiteri-käymälä tai vastaava</t>
  </si>
  <si>
    <t>Taukopaikat: kunnostus ja ruokakatos</t>
  </si>
  <si>
    <t>3. osio Monikäyttöreitit tai vastaavat</t>
  </si>
  <si>
    <t>Sillat</t>
  </si>
  <si>
    <t xml:space="preserve">Opasteet, merkit ja työ </t>
  </si>
  <si>
    <t>(jätkänristit, stop-merkit)</t>
  </si>
  <si>
    <t>Vesikaton uusiminen, huomioitava kulttuuriarvo miten tehdään. Pikainen tarve, estetään suurempi vaurio. Sisältä uusitaan sisäkatto ja lattia. Piipun ja tulisijan korjaus.</t>
  </si>
  <si>
    <t>Taukopaikat, reitit</t>
  </si>
  <si>
    <t>Korouoma: ns. pitkä reitti Koivuköngäs - Lapiosalmi</t>
  </si>
  <si>
    <t>Karitunturi - Riisitunturi: ns. pitkä reitti Kirintövaara - Riisitunturi</t>
  </si>
  <si>
    <t>Livojärvi, Hirsiniemen taukopaikat</t>
  </si>
  <si>
    <t>Korjaus</t>
  </si>
  <si>
    <t>Taukopaikkojen ja reittien kunnostus</t>
  </si>
  <si>
    <t>Taukopaikkojen kunnostus</t>
  </si>
  <si>
    <t>Henkilöstökustannukset / palkat</t>
  </si>
  <si>
    <t>Reitti päällystetään teräsritilällä. Leveys 150 cm. Malli TPS:961 viitetietona linkissä. Ritilätyyppi:  P-44x11/25x2. Köysikaide koko matkalle mallia Auttiköngäs. Viitetieto mallista TPS:n liitteenä.</t>
  </si>
  <si>
    <t>Kapusta - Huttuloma</t>
  </si>
  <si>
    <t>Huttuloma - Karhunjuomalampi</t>
  </si>
  <si>
    <t>Kevyenliikenteen väylä-Keropirtin risteys - Isokurun kota.</t>
  </si>
  <si>
    <t>Saunan lattian korjaus ja uudet lauteet, tuvan vesikaton korjaus uusi huopa , samalla uusitaan saunan ja tuvan läpivientipiiput.</t>
  </si>
  <si>
    <t>Vesikaton huovan uusiminen ja samalla vaihdetaan kamina ja läpivienti piippu.</t>
  </si>
  <si>
    <t>Vesikaton huovan uusiminen ja käymälän muuttaminen isommalle astialle.</t>
  </si>
  <si>
    <t>Pitkokset uusitaan, ja vanhat puretaan. Noin 70 m</t>
  </si>
  <si>
    <t>Kustannusarvio Honkakankaan hyvinvointipolku</t>
  </si>
  <si>
    <t>Kone- ja laitehankinnat</t>
  </si>
  <si>
    <t>Kulmunginniemen lintutorni</t>
  </si>
  <si>
    <t>Savukosken budjetti</t>
  </si>
  <si>
    <t>1. Salpalinjan polun kunnostus 1,2 km</t>
  </si>
  <si>
    <t>Polku muutetaan koko matkaltaan murskepintaiseksi, joka mahdollistaa esteettömän liikkumisen myös rollaattoreilla ja pyörätuolilla sekä kahta rinnakkain. Vanhat pitkokset puretaan, maapohja tasataan, levitetään suodatinkangas, päälle 200-500 mm kerros 32 mm murskesoraa, sekä pintaan 16 mm murskesoraa 50 mm paksulti, polun leveys 2 metriä. Rantaan kunnan maalle 800 mm betonirengas tulipaikaksi, jonka ympärille pölkkyjä istuimiksi, ympäristön siistiminen ja maiseman hoitoon liittyvät työt.</t>
  </si>
  <si>
    <t>Yks.</t>
  </si>
  <si>
    <t>Hinta €</t>
  </si>
  <si>
    <t>Yhteensä €</t>
  </si>
  <si>
    <t>Murskesora 32 mm</t>
  </si>
  <si>
    <t>Murskesora 16 mm</t>
  </si>
  <si>
    <t>Suodatinkangas</t>
  </si>
  <si>
    <t>Pyöräkuormaaja, murskeen levitys</t>
  </si>
  <si>
    <t>Sillan rakentamisen tarpeet</t>
  </si>
  <si>
    <t>Rakennusmies, 2-3 miestä</t>
  </si>
  <si>
    <t>Infotaulun uusiminen</t>
  </si>
  <si>
    <t>Tuli-/taukopaikan rakentaminen</t>
  </si>
  <si>
    <t>Yleiskulut noin 10 % edelliseen</t>
  </si>
  <si>
    <t>m3</t>
  </si>
  <si>
    <t>m2</t>
  </si>
  <si>
    <t>erä</t>
  </si>
  <si>
    <t>h</t>
  </si>
  <si>
    <t>2. Samperin veturitien kunnostus</t>
  </si>
  <si>
    <t>Polku on päässyt huonoon kuntoon ja suttikämppä eli vesiasema on romahtamaisillaan, kyltitys ja merkintä on puutteellinen. Pitkospuut korjattava n. 4 km matkalta.</t>
  </si>
  <si>
    <t>Puutavara</t>
  </si>
  <si>
    <t>Ruuvit, naulat</t>
  </si>
  <si>
    <t>Eristeet/suojat ja käsittelyaineet</t>
  </si>
  <si>
    <t>Tarvikkeiden kuljetus</t>
  </si>
  <si>
    <t>3. Retkeilyreittien mm. UKK-reitti, Vasatunturi ja Nivatunturi kunnostus</t>
  </si>
  <si>
    <t>4. Nivatunturin majan kunnostaminen</t>
  </si>
  <si>
    <t>5. Tulipaikkojen kunnostaminen jokivarsista</t>
  </si>
  <si>
    <t>Kairijoki, Kemijoki ja Luirojoen varsiin rakennettujen tulipaikkojen kunnostaminen</t>
  </si>
  <si>
    <t>Muut</t>
  </si>
  <si>
    <t xml:space="preserve">Pitkospuut uusitaan. </t>
  </si>
  <si>
    <t>YM</t>
  </si>
  <si>
    <t>MM</t>
  </si>
  <si>
    <t>MMM</t>
  </si>
  <si>
    <t>13 UKK-reitti Sallatunturi - Nuortti</t>
  </si>
  <si>
    <t>300+</t>
  </si>
  <si>
    <t xml:space="preserve">Valetaan betonilaatta, uusitaan vesikatto ja laitetaan kotakeittiön tulisija. </t>
  </si>
  <si>
    <t>Savukosken moottorikelkkaurasillat (5 kpl)</t>
  </si>
  <si>
    <t>Uudisrakentaminen/ peruskorjaus</t>
  </si>
  <si>
    <t>Taukopaikat ja retkeilyreitit</t>
  </si>
  <si>
    <t>Majavakoski laavu (4407) ja Majavasokka laavu</t>
  </si>
  <si>
    <t>Kivitunturin reitti</t>
  </si>
  <si>
    <t>Reittikestävöinti</t>
  </si>
  <si>
    <t>Puretaan</t>
  </si>
  <si>
    <t>Palotunturi taukopaikkarakennelmat</t>
  </si>
  <si>
    <t xml:space="preserve">Vanhat rakennelmat puretaan. </t>
  </si>
  <si>
    <t>Konttilampi taukopaikka</t>
  </si>
  <si>
    <t>Purku/Uudisrakentaminen</t>
  </si>
  <si>
    <t xml:space="preserve">Siirretään uusi tupa muualta. </t>
  </si>
  <si>
    <t>Ylimmäinen suoltijoki kelkkasilta, toteutettu</t>
  </si>
  <si>
    <t>18 Siskellammit, toteutettu</t>
  </si>
  <si>
    <t>19 Tuohenlusikkajänkä, toteutettu</t>
  </si>
  <si>
    <t>Isokuru - Pyhänkasteenlampi, toteutettu</t>
  </si>
  <si>
    <t>Pelkosenniemi, Pyhä-Luoston kansallispuisto, ulkoilureitit</t>
  </si>
  <si>
    <t>01 Tiaislaavun risteys, toteutettu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</si>
</sst>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_-* #,##0.00\ &quot;€&quot;_-;\-* #,##0.00\ &quot;€&quot;_-;_-* &quot;-&quot;??\ &quot;€&quot;_-;_-@"/>
    <numFmt numFmtId="168" formatCode="#,##0.00\ [$€-1]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[$€-2]\ #\ ##,000_);[Red]\([$€-2]\ #\ ##,000\)"/>
    <numFmt numFmtId="173" formatCode="#,##0\ &quot;€&quot;"/>
    <numFmt numFmtId="174" formatCode="#,##0.00\ &quot;€&quot;"/>
    <numFmt numFmtId="175" formatCode="#,##0.00_ ;\-#,##0.00\ "/>
    <numFmt numFmtId="176" formatCode="#,##0.00_ ;[Red]\-#,##0.00\ "/>
    <numFmt numFmtId="177" formatCode="0.0"/>
    <numFmt numFmtId="178" formatCode="#,##0.0"/>
    <numFmt numFmtId="179" formatCode="[$-40B]dddd\ d\.\ mmmm\ yyyy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_-* #,##0.0\ _€_-;\-* #,##0.0\ _€_-;_-* &quot;-&quot;??\ _€_-;_-@_-"/>
    <numFmt numFmtId="183" formatCode="_-* #,##0\ _€_-;\-* #,##0\ _€_-;_-* &quot;-&quot;??\ _€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b/>
      <sz val="14"/>
      <color indexed="10"/>
      <name val="Calibri"/>
      <family val="2"/>
    </font>
    <font>
      <sz val="11"/>
      <color indexed="50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40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sz val="11"/>
      <color theme="9" tint="-0.24997000396251678"/>
      <name val="Calibri"/>
      <family val="2"/>
    </font>
    <font>
      <sz val="11"/>
      <color rgb="FFC0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92D05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b/>
      <sz val="11"/>
      <color rgb="FF92D050"/>
      <name val="Calibri"/>
      <family val="2"/>
    </font>
    <font>
      <b/>
      <sz val="11"/>
      <color rgb="FF00B0F0"/>
      <name val="Calibri"/>
      <family val="2"/>
    </font>
    <font>
      <b/>
      <sz val="11"/>
      <color rgb="FF0070C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0" fontId="48" fillId="0" borderId="3" applyNumberFormat="0" applyFill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2" applyNumberFormat="0" applyAlignment="0" applyProtection="0"/>
    <xf numFmtId="0" fontId="57" fillId="32" borderId="8" applyNumberFormat="0" applyAlignment="0" applyProtection="0"/>
    <xf numFmtId="0" fontId="5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438">
    <xf numFmtId="0" fontId="0" fillId="0" borderId="0" xfId="0" applyFont="1" applyAlignment="1">
      <alignment/>
    </xf>
    <xf numFmtId="0" fontId="5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55" fillId="0" borderId="0" xfId="0" applyNumberFormat="1" applyFont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4" fontId="59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55" fillId="0" borderId="12" xfId="0" applyFont="1" applyBorder="1" applyAlignment="1">
      <alignment/>
    </xf>
    <xf numFmtId="0" fontId="0" fillId="0" borderId="13" xfId="0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4" fontId="59" fillId="0" borderId="0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4" fontId="59" fillId="0" borderId="10" xfId="0" applyNumberFormat="1" applyFont="1" applyBorder="1" applyAlignment="1">
      <alignment horizontal="right"/>
    </xf>
    <xf numFmtId="4" fontId="59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4" fontId="59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55" fillId="0" borderId="10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4" fontId="60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/>
    </xf>
    <xf numFmtId="2" fontId="55" fillId="0" borderId="12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2" fontId="55" fillId="0" borderId="0" xfId="0" applyNumberFormat="1" applyFont="1" applyBorder="1" applyAlignment="1">
      <alignment/>
    </xf>
    <xf numFmtId="0" fontId="55" fillId="0" borderId="13" xfId="0" applyFont="1" applyBorder="1" applyAlignment="1">
      <alignment/>
    </xf>
    <xf numFmtId="4" fontId="60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60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0" fontId="55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8" fontId="2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2" fontId="0" fillId="0" borderId="0" xfId="0" applyNumberFormat="1" applyFont="1" applyAlignment="1">
      <alignment/>
    </xf>
    <xf numFmtId="0" fontId="61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3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2" fontId="55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168" fontId="3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6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61" fillId="0" borderId="15" xfId="0" applyFont="1" applyBorder="1" applyAlignment="1">
      <alignment/>
    </xf>
    <xf numFmtId="0" fontId="5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5" fontId="2" fillId="0" borderId="22" xfId="52" applyFont="1" applyBorder="1" applyAlignment="1">
      <alignment/>
    </xf>
    <xf numFmtId="165" fontId="3" fillId="0" borderId="23" xfId="52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1" fillId="0" borderId="32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0" xfId="0" applyFont="1" applyBorder="1" applyAlignment="1">
      <alignment/>
    </xf>
    <xf numFmtId="167" fontId="61" fillId="0" borderId="0" xfId="0" applyNumberFormat="1" applyFont="1" applyBorder="1" applyAlignment="1">
      <alignment/>
    </xf>
    <xf numFmtId="165" fontId="3" fillId="0" borderId="0" xfId="52" applyFont="1" applyBorder="1" applyAlignment="1">
      <alignment/>
    </xf>
    <xf numFmtId="0" fontId="0" fillId="0" borderId="0" xfId="0" applyFont="1" applyBorder="1" applyAlignment="1">
      <alignment/>
    </xf>
    <xf numFmtId="0" fontId="62" fillId="0" borderId="0" xfId="0" applyFont="1" applyBorder="1" applyAlignment="1">
      <alignment/>
    </xf>
    <xf numFmtId="167" fontId="6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Border="1" applyAlignment="1">
      <alignment/>
    </xf>
    <xf numFmtId="167" fontId="0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2" fillId="0" borderId="36" xfId="0" applyFont="1" applyBorder="1" applyAlignment="1">
      <alignment/>
    </xf>
    <xf numFmtId="9" fontId="0" fillId="0" borderId="10" xfId="0" applyNumberFormat="1" applyBorder="1" applyAlignment="1">
      <alignment/>
    </xf>
    <xf numFmtId="0" fontId="55" fillId="0" borderId="37" xfId="0" applyFont="1" applyBorder="1" applyAlignment="1">
      <alignment/>
    </xf>
    <xf numFmtId="0" fontId="61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/>
    </xf>
    <xf numFmtId="0" fontId="63" fillId="0" borderId="10" xfId="0" applyFont="1" applyBorder="1" applyAlignment="1">
      <alignment vertical="top" wrapText="1"/>
    </xf>
    <xf numFmtId="4" fontId="6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9" fillId="0" borderId="0" xfId="0" applyFont="1" applyAlignment="1">
      <alignment/>
    </xf>
    <xf numFmtId="4" fontId="63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0" fillId="0" borderId="38" xfId="0" applyFont="1" applyBorder="1" applyAlignment="1">
      <alignment/>
    </xf>
    <xf numFmtId="0" fontId="60" fillId="0" borderId="39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63" fillId="0" borderId="0" xfId="0" applyFont="1" applyBorder="1" applyAlignment="1">
      <alignment/>
    </xf>
    <xf numFmtId="0" fontId="60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left"/>
    </xf>
    <xf numFmtId="4" fontId="55" fillId="0" borderId="10" xfId="0" applyNumberFormat="1" applyFont="1" applyBorder="1" applyAlignment="1">
      <alignment horizontal="left" wrapText="1"/>
    </xf>
    <xf numFmtId="4" fontId="60" fillId="0" borderId="10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42" xfId="0" applyBorder="1" applyAlignment="1">
      <alignment horizontal="left" wrapText="1"/>
    </xf>
    <xf numFmtId="0" fontId="61" fillId="0" borderId="42" xfId="0" applyFont="1" applyBorder="1" applyAlignment="1">
      <alignment horizontal="left" wrapText="1"/>
    </xf>
    <xf numFmtId="0" fontId="61" fillId="0" borderId="42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4" fontId="0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0" fontId="61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35" xfId="0" applyFont="1" applyBorder="1" applyAlignment="1">
      <alignment/>
    </xf>
    <xf numFmtId="4" fontId="0" fillId="0" borderId="10" xfId="60" applyNumberFormat="1" applyFont="1" applyBorder="1" applyAlignment="1">
      <alignment/>
    </xf>
    <xf numFmtId="4" fontId="55" fillId="0" borderId="10" xfId="6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31" xfId="0" applyNumberFormat="1" applyFont="1" applyBorder="1" applyAlignment="1">
      <alignment/>
    </xf>
    <xf numFmtId="175" fontId="0" fillId="0" borderId="43" xfId="0" applyNumberFormat="1" applyFont="1" applyBorder="1" applyAlignment="1">
      <alignment/>
    </xf>
    <xf numFmtId="175" fontId="0" fillId="0" borderId="44" xfId="0" applyNumberFormat="1" applyFont="1" applyBorder="1" applyAlignment="1">
      <alignment/>
    </xf>
    <xf numFmtId="175" fontId="0" fillId="0" borderId="45" xfId="0" applyNumberFormat="1" applyFont="1" applyBorder="1" applyAlignment="1">
      <alignment/>
    </xf>
    <xf numFmtId="175" fontId="0" fillId="0" borderId="46" xfId="0" applyNumberFormat="1" applyFont="1" applyBorder="1" applyAlignment="1">
      <alignment/>
    </xf>
    <xf numFmtId="175" fontId="61" fillId="0" borderId="14" xfId="0" applyNumberFormat="1" applyFont="1" applyBorder="1" applyAlignment="1">
      <alignment/>
    </xf>
    <xf numFmtId="175" fontId="0" fillId="0" borderId="47" xfId="0" applyNumberFormat="1" applyFont="1" applyBorder="1" applyAlignment="1">
      <alignment/>
    </xf>
    <xf numFmtId="175" fontId="0" fillId="0" borderId="18" xfId="0" applyNumberFormat="1" applyFont="1" applyBorder="1" applyAlignment="1">
      <alignment/>
    </xf>
    <xf numFmtId="175" fontId="0" fillId="0" borderId="41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60" applyNumberFormat="1" applyFont="1" applyBorder="1" applyAlignment="1">
      <alignment/>
    </xf>
    <xf numFmtId="4" fontId="59" fillId="0" borderId="13" xfId="0" applyNumberFormat="1" applyFont="1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6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55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60" fillId="0" borderId="35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0" fontId="6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6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63" fillId="0" borderId="10" xfId="0" applyNumberFormat="1" applyFont="1" applyBorder="1" applyAlignment="1">
      <alignment horizontal="left"/>
    </xf>
    <xf numFmtId="0" fontId="63" fillId="0" borderId="49" xfId="0" applyFont="1" applyBorder="1" applyAlignment="1">
      <alignment vertical="top" wrapText="1"/>
    </xf>
    <xf numFmtId="0" fontId="63" fillId="0" borderId="49" xfId="0" applyFont="1" applyBorder="1" applyAlignment="1">
      <alignment vertical="center" wrapText="1"/>
    </xf>
    <xf numFmtId="4" fontId="63" fillId="0" borderId="49" xfId="0" applyNumberFormat="1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35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/>
    </xf>
    <xf numFmtId="4" fontId="60" fillId="0" borderId="10" xfId="0" applyNumberFormat="1" applyFont="1" applyBorder="1" applyAlignment="1">
      <alignment horizontal="left" vertical="center"/>
    </xf>
    <xf numFmtId="0" fontId="61" fillId="0" borderId="35" xfId="0" applyFont="1" applyBorder="1" applyAlignment="1">
      <alignment horizontal="left"/>
    </xf>
    <xf numFmtId="0" fontId="67" fillId="0" borderId="48" xfId="0" applyFont="1" applyBorder="1" applyAlignment="1">
      <alignment vertical="center"/>
    </xf>
    <xf numFmtId="0" fontId="0" fillId="0" borderId="37" xfId="0" applyBorder="1" applyAlignment="1">
      <alignment wrapText="1"/>
    </xf>
    <xf numFmtId="0" fontId="63" fillId="0" borderId="13" xfId="0" applyFont="1" applyBorder="1" applyAlignment="1">
      <alignment/>
    </xf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4" fontId="60" fillId="0" borderId="10" xfId="0" applyNumberFormat="1" applyFont="1" applyBorder="1" applyAlignment="1">
      <alignment horizontal="left" wrapText="1"/>
    </xf>
    <xf numFmtId="0" fontId="61" fillId="0" borderId="13" xfId="0" applyFont="1" applyBorder="1" applyAlignment="1">
      <alignment horizontal="left"/>
    </xf>
    <xf numFmtId="4" fontId="60" fillId="0" borderId="13" xfId="0" applyNumberFormat="1" applyFont="1" applyBorder="1" applyAlignment="1">
      <alignment/>
    </xf>
    <xf numFmtId="0" fontId="59" fillId="0" borderId="13" xfId="0" applyFont="1" applyBorder="1" applyAlignment="1">
      <alignment horizontal="left" wrapText="1"/>
    </xf>
    <xf numFmtId="0" fontId="60" fillId="0" borderId="37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4" fontId="61" fillId="0" borderId="0" xfId="0" applyNumberFormat="1" applyFont="1" applyBorder="1" applyAlignment="1">
      <alignment horizontal="left" wrapText="1"/>
    </xf>
    <xf numFmtId="0" fontId="60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wrapText="1"/>
    </xf>
    <xf numFmtId="0" fontId="55" fillId="0" borderId="12" xfId="0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59" fillId="0" borderId="12" xfId="0" applyNumberFormat="1" applyFont="1" applyBorder="1" applyAlignment="1">
      <alignment/>
    </xf>
    <xf numFmtId="0" fontId="55" fillId="0" borderId="50" xfId="0" applyFont="1" applyBorder="1" applyAlignment="1">
      <alignment horizontal="right"/>
    </xf>
    <xf numFmtId="4" fontId="0" fillId="0" borderId="50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2" fontId="0" fillId="0" borderId="12" xfId="0" applyNumberFormat="1" applyBorder="1" applyAlignment="1">
      <alignment horizontal="left"/>
    </xf>
    <xf numFmtId="0" fontId="55" fillId="0" borderId="13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55" fillId="0" borderId="0" xfId="0" applyFont="1" applyBorder="1" applyAlignment="1">
      <alignment horizontal="right"/>
    </xf>
    <xf numFmtId="2" fontId="68" fillId="0" borderId="12" xfId="0" applyNumberFormat="1" applyFont="1" applyBorder="1" applyAlignment="1">
      <alignment/>
    </xf>
    <xf numFmtId="2" fontId="69" fillId="0" borderId="12" xfId="0" applyNumberFormat="1" applyFont="1" applyBorder="1" applyAlignment="1">
      <alignment/>
    </xf>
    <xf numFmtId="2" fontId="70" fillId="0" borderId="12" xfId="0" applyNumberFormat="1" applyFont="1" applyBorder="1" applyAlignment="1">
      <alignment/>
    </xf>
    <xf numFmtId="4" fontId="68" fillId="0" borderId="10" xfId="0" applyNumberFormat="1" applyFont="1" applyBorder="1" applyAlignment="1">
      <alignment horizontal="right"/>
    </xf>
    <xf numFmtId="4" fontId="68" fillId="0" borderId="10" xfId="0" applyNumberFormat="1" applyFont="1" applyBorder="1" applyAlignment="1">
      <alignment/>
    </xf>
    <xf numFmtId="4" fontId="68" fillId="0" borderId="10" xfId="0" applyNumberFormat="1" applyFont="1" applyBorder="1" applyAlignment="1">
      <alignment horizontal="left"/>
    </xf>
    <xf numFmtId="2" fontId="71" fillId="0" borderId="12" xfId="0" applyNumberFormat="1" applyFont="1" applyBorder="1" applyAlignment="1">
      <alignment/>
    </xf>
    <xf numFmtId="4" fontId="71" fillId="0" borderId="10" xfId="0" applyNumberFormat="1" applyFont="1" applyBorder="1" applyAlignment="1">
      <alignment horizontal="left"/>
    </xf>
    <xf numFmtId="4" fontId="71" fillId="0" borderId="10" xfId="0" applyNumberFormat="1" applyFont="1" applyBorder="1" applyAlignment="1">
      <alignment horizontal="right"/>
    </xf>
    <xf numFmtId="4" fontId="71" fillId="0" borderId="10" xfId="0" applyNumberFormat="1" applyFont="1" applyBorder="1" applyAlignment="1">
      <alignment/>
    </xf>
    <xf numFmtId="2" fontId="0" fillId="0" borderId="35" xfId="0" applyNumberFormat="1" applyBorder="1" applyAlignment="1">
      <alignment/>
    </xf>
    <xf numFmtId="2" fontId="72" fillId="0" borderId="12" xfId="0" applyNumberFormat="1" applyFont="1" applyBorder="1" applyAlignment="1">
      <alignment/>
    </xf>
    <xf numFmtId="4" fontId="72" fillId="0" borderId="10" xfId="0" applyNumberFormat="1" applyFont="1" applyBorder="1" applyAlignment="1">
      <alignment horizontal="left"/>
    </xf>
    <xf numFmtId="4" fontId="72" fillId="0" borderId="10" xfId="0" applyNumberFormat="1" applyFont="1" applyBorder="1" applyAlignment="1">
      <alignment horizontal="right"/>
    </xf>
    <xf numFmtId="4" fontId="72" fillId="0" borderId="49" xfId="0" applyNumberFormat="1" applyFont="1" applyBorder="1" applyAlignment="1">
      <alignment horizontal="left"/>
    </xf>
    <xf numFmtId="0" fontId="68" fillId="0" borderId="0" xfId="0" applyFont="1" applyAlignment="1">
      <alignment/>
    </xf>
    <xf numFmtId="4" fontId="68" fillId="0" borderId="49" xfId="0" applyNumberFormat="1" applyFont="1" applyBorder="1" applyAlignment="1">
      <alignment horizontal="left"/>
    </xf>
    <xf numFmtId="0" fontId="71" fillId="0" borderId="0" xfId="0" applyFont="1" applyAlignment="1">
      <alignment/>
    </xf>
    <xf numFmtId="4" fontId="71" fillId="0" borderId="49" xfId="0" applyNumberFormat="1" applyFont="1" applyBorder="1" applyAlignment="1">
      <alignment horizontal="left"/>
    </xf>
    <xf numFmtId="0" fontId="61" fillId="0" borderId="51" xfId="0" applyFont="1" applyBorder="1" applyAlignment="1">
      <alignment vertical="center" wrapText="1"/>
    </xf>
    <xf numFmtId="0" fontId="61" fillId="0" borderId="42" xfId="0" applyFont="1" applyBorder="1" applyAlignment="1">
      <alignment vertical="center" wrapText="1"/>
    </xf>
    <xf numFmtId="0" fontId="61" fillId="0" borderId="42" xfId="0" applyFont="1" applyBorder="1" applyAlignment="1">
      <alignment horizontal="right" vertical="center"/>
    </xf>
    <xf numFmtId="0" fontId="61" fillId="0" borderId="10" xfId="0" applyFont="1" applyBorder="1" applyAlignment="1">
      <alignment wrapText="1"/>
    </xf>
    <xf numFmtId="0" fontId="61" fillId="0" borderId="52" xfId="0" applyFont="1" applyBorder="1" applyAlignment="1">
      <alignment horizontal="left" vertical="top" wrapText="1"/>
    </xf>
    <xf numFmtId="0" fontId="63" fillId="0" borderId="53" xfId="0" applyFont="1" applyBorder="1" applyAlignment="1">
      <alignment horizontal="left" wrapText="1"/>
    </xf>
    <xf numFmtId="0" fontId="61" fillId="0" borderId="53" xfId="0" applyFont="1" applyBorder="1" applyAlignment="1">
      <alignment horizontal="left" wrapText="1"/>
    </xf>
    <xf numFmtId="4" fontId="60" fillId="0" borderId="0" xfId="0" applyNumberFormat="1" applyFont="1" applyBorder="1" applyAlignment="1">
      <alignment horizontal="left" wrapText="1"/>
    </xf>
    <xf numFmtId="0" fontId="63" fillId="0" borderId="10" xfId="0" applyFont="1" applyBorder="1" applyAlignment="1">
      <alignment horizontal="right"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3" fillId="0" borderId="12" xfId="0" applyFont="1" applyBorder="1" applyAlignment="1">
      <alignment horizontal="left" vertical="center"/>
    </xf>
    <xf numFmtId="0" fontId="61" fillId="0" borderId="51" xfId="0" applyFont="1" applyBorder="1" applyAlignment="1">
      <alignment horizontal="right" vertical="center" wrapText="1"/>
    </xf>
    <xf numFmtId="0" fontId="73" fillId="0" borderId="54" xfId="0" applyFont="1" applyBorder="1" applyAlignment="1">
      <alignment horizontal="left" vertical="center"/>
    </xf>
    <xf numFmtId="0" fontId="63" fillId="0" borderId="34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63" fillId="0" borderId="35" xfId="0" applyFont="1" applyBorder="1" applyAlignment="1">
      <alignment vertical="center"/>
    </xf>
    <xf numFmtId="0" fontId="72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left" wrapText="1"/>
    </xf>
    <xf numFmtId="0" fontId="71" fillId="0" borderId="10" xfId="0" applyFont="1" applyBorder="1" applyAlignment="1">
      <alignment horizontal="right" vertical="center" wrapText="1"/>
    </xf>
    <xf numFmtId="4" fontId="71" fillId="0" borderId="10" xfId="0" applyNumberFormat="1" applyFont="1" applyBorder="1" applyAlignment="1">
      <alignment horizontal="left" wrapText="1"/>
    </xf>
    <xf numFmtId="0" fontId="69" fillId="0" borderId="10" xfId="0" applyFont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60" fillId="0" borderId="55" xfId="0" applyFont="1" applyBorder="1" applyAlignment="1">
      <alignment/>
    </xf>
    <xf numFmtId="0" fontId="59" fillId="0" borderId="36" xfId="0" applyFont="1" applyBorder="1" applyAlignment="1">
      <alignment/>
    </xf>
    <xf numFmtId="175" fontId="3" fillId="0" borderId="56" xfId="0" applyNumberFormat="1" applyFont="1" applyBorder="1" applyAlignment="1">
      <alignment/>
    </xf>
    <xf numFmtId="175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5" fontId="0" fillId="0" borderId="0" xfId="0" applyNumberFormat="1" applyFont="1" applyAlignment="1">
      <alignment/>
    </xf>
    <xf numFmtId="167" fontId="4" fillId="0" borderId="35" xfId="0" applyNumberFormat="1" applyFont="1" applyBorder="1" applyAlignment="1">
      <alignment/>
    </xf>
    <xf numFmtId="44" fontId="0" fillId="0" borderId="0" xfId="60" applyFont="1" applyAlignment="1">
      <alignment/>
    </xf>
    <xf numFmtId="4" fontId="3" fillId="0" borderId="10" xfId="0" applyNumberFormat="1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3" xfId="0" applyFont="1" applyBorder="1" applyAlignment="1">
      <alignment/>
    </xf>
    <xf numFmtId="175" fontId="74" fillId="0" borderId="10" xfId="60" applyNumberFormat="1" applyFont="1" applyBorder="1" applyAlignment="1">
      <alignment/>
    </xf>
    <xf numFmtId="0" fontId="55" fillId="0" borderId="12" xfId="0" applyFont="1" applyBorder="1" applyAlignment="1">
      <alignment horizontal="left"/>
    </xf>
    <xf numFmtId="175" fontId="75" fillId="0" borderId="10" xfId="60" applyNumberFormat="1" applyFont="1" applyBorder="1" applyAlignment="1">
      <alignment/>
    </xf>
    <xf numFmtId="44" fontId="0" fillId="0" borderId="10" xfId="60" applyFont="1" applyBorder="1" applyAlignment="1">
      <alignment/>
    </xf>
    <xf numFmtId="44" fontId="55" fillId="0" borderId="10" xfId="60" applyFont="1" applyBorder="1" applyAlignment="1">
      <alignment/>
    </xf>
    <xf numFmtId="176" fontId="0" fillId="0" borderId="0" xfId="0" applyNumberFormat="1" applyBorder="1" applyAlignment="1">
      <alignment/>
    </xf>
    <xf numFmtId="175" fontId="2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Border="1" applyAlignment="1">
      <alignment/>
    </xf>
    <xf numFmtId="2" fontId="60" fillId="0" borderId="12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0" fontId="0" fillId="0" borderId="57" xfId="0" applyBorder="1" applyAlignment="1">
      <alignment/>
    </xf>
    <xf numFmtId="4" fontId="0" fillId="0" borderId="57" xfId="0" applyNumberFormat="1" applyBorder="1" applyAlignment="1">
      <alignment/>
    </xf>
    <xf numFmtId="4" fontId="76" fillId="0" borderId="0" xfId="0" applyNumberFormat="1" applyFont="1" applyAlignment="1">
      <alignment/>
    </xf>
    <xf numFmtId="177" fontId="0" fillId="0" borderId="10" xfId="0" applyNumberFormat="1" applyBorder="1" applyAlignment="1">
      <alignment/>
    </xf>
    <xf numFmtId="4" fontId="68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4" fontId="78" fillId="0" borderId="10" xfId="0" applyNumberFormat="1" applyFont="1" applyBorder="1" applyAlignment="1">
      <alignment/>
    </xf>
    <xf numFmtId="4" fontId="59" fillId="0" borderId="0" xfId="0" applyNumberFormat="1" applyFont="1" applyAlignment="1">
      <alignment/>
    </xf>
    <xf numFmtId="4" fontId="79" fillId="0" borderId="10" xfId="0" applyNumberFormat="1" applyFont="1" applyBorder="1" applyAlignment="1">
      <alignment horizontal="right"/>
    </xf>
    <xf numFmtId="0" fontId="0" fillId="0" borderId="58" xfId="0" applyBorder="1" applyAlignment="1">
      <alignment/>
    </xf>
    <xf numFmtId="0" fontId="77" fillId="0" borderId="0" xfId="0" applyFont="1" applyAlignment="1">
      <alignment/>
    </xf>
    <xf numFmtId="4" fontId="8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8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0" fontId="0" fillId="0" borderId="59" xfId="0" applyBorder="1" applyAlignment="1">
      <alignment/>
    </xf>
    <xf numFmtId="4" fontId="76" fillId="0" borderId="0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2" fontId="77" fillId="0" borderId="0" xfId="0" applyNumberFormat="1" applyFont="1" applyBorder="1" applyAlignment="1">
      <alignment/>
    </xf>
    <xf numFmtId="2" fontId="59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76" fillId="0" borderId="0" xfId="0" applyFont="1" applyAlignment="1">
      <alignment/>
    </xf>
    <xf numFmtId="4" fontId="76" fillId="0" borderId="10" xfId="0" applyNumberFormat="1" applyFont="1" applyBorder="1" applyAlignment="1">
      <alignment/>
    </xf>
    <xf numFmtId="4" fontId="68" fillId="0" borderId="10" xfId="0" applyNumberFormat="1" applyFont="1" applyBorder="1" applyAlignment="1">
      <alignment/>
    </xf>
    <xf numFmtId="4" fontId="77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60" fillId="0" borderId="0" xfId="0" applyFont="1" applyAlignment="1">
      <alignment horizontal="right"/>
    </xf>
    <xf numFmtId="4" fontId="60" fillId="0" borderId="0" xfId="0" applyNumberFormat="1" applyFont="1" applyAlignment="1">
      <alignment/>
    </xf>
    <xf numFmtId="44" fontId="0" fillId="0" borderId="10" xfId="60" applyFont="1" applyBorder="1" applyAlignment="1">
      <alignment/>
    </xf>
    <xf numFmtId="165" fontId="0" fillId="0" borderId="0" xfId="52" applyFont="1" applyAlignment="1">
      <alignment/>
    </xf>
    <xf numFmtId="4" fontId="59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4" fontId="0" fillId="0" borderId="60" xfId="0" applyNumberFormat="1" applyBorder="1" applyAlignment="1">
      <alignment/>
    </xf>
    <xf numFmtId="0" fontId="63" fillId="0" borderId="10" xfId="0" applyFont="1" applyBorder="1" applyAlignment="1">
      <alignment vertical="center" wrapText="1"/>
    </xf>
    <xf numFmtId="2" fontId="55" fillId="0" borderId="13" xfId="0" applyNumberFormat="1" applyFont="1" applyBorder="1" applyAlignment="1">
      <alignment/>
    </xf>
    <xf numFmtId="2" fontId="60" fillId="0" borderId="0" xfId="0" applyNumberFormat="1" applyFont="1" applyBorder="1" applyAlignment="1">
      <alignment/>
    </xf>
    <xf numFmtId="0" fontId="0" fillId="0" borderId="35" xfId="0" applyFont="1" applyBorder="1" applyAlignment="1">
      <alignment/>
    </xf>
    <xf numFmtId="2" fontId="4" fillId="0" borderId="10" xfId="0" applyNumberFormat="1" applyFont="1" applyBorder="1" applyAlignment="1">
      <alignment/>
    </xf>
    <xf numFmtId="4" fontId="82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60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4" fontId="82" fillId="0" borderId="0" xfId="0" applyNumberFormat="1" applyFont="1" applyBorder="1" applyAlignment="1">
      <alignment/>
    </xf>
    <xf numFmtId="0" fontId="61" fillId="0" borderId="61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3" fontId="3" fillId="0" borderId="62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2" fontId="69" fillId="0" borderId="10" xfId="0" applyNumberFormat="1" applyFont="1" applyBorder="1" applyAlignment="1">
      <alignment/>
    </xf>
    <xf numFmtId="2" fontId="69" fillId="0" borderId="12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165" fontId="0" fillId="0" borderId="0" xfId="52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5" fillId="0" borderId="53" xfId="0" applyNumberFormat="1" applyFont="1" applyBorder="1" applyAlignment="1">
      <alignment/>
    </xf>
    <xf numFmtId="183" fontId="0" fillId="0" borderId="0" xfId="0" applyNumberFormat="1" applyAlignment="1">
      <alignment/>
    </xf>
    <xf numFmtId="165" fontId="55" fillId="0" borderId="53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44" fontId="0" fillId="0" borderId="10" xfId="60" applyFont="1" applyBorder="1" applyAlignment="1">
      <alignment/>
    </xf>
    <xf numFmtId="165" fontId="55" fillId="0" borderId="10" xfId="0" applyNumberFormat="1" applyFont="1" applyBorder="1" applyAlignment="1">
      <alignment/>
    </xf>
    <xf numFmtId="165" fontId="55" fillId="16" borderId="0" xfId="52" applyFont="1" applyFill="1" applyAlignment="1">
      <alignment/>
    </xf>
    <xf numFmtId="0" fontId="61" fillId="0" borderId="10" xfId="0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61" fillId="0" borderId="54" xfId="0" applyFont="1" applyBorder="1" applyAlignment="1">
      <alignment vertical="center" wrapText="1"/>
    </xf>
    <xf numFmtId="3" fontId="3" fillId="0" borderId="64" xfId="0" applyNumberFormat="1" applyFont="1" applyBorder="1" applyAlignment="1">
      <alignment horizontal="right" wrapText="1"/>
    </xf>
    <xf numFmtId="0" fontId="6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54" xfId="0" applyBorder="1" applyAlignment="1">
      <alignment vertical="center"/>
    </xf>
    <xf numFmtId="0" fontId="61" fillId="0" borderId="65" xfId="0" applyFont="1" applyBorder="1" applyAlignment="1">
      <alignment vertical="center" wrapText="1"/>
    </xf>
    <xf numFmtId="0" fontId="55" fillId="0" borderId="66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wrapText="1"/>
    </xf>
    <xf numFmtId="0" fontId="0" fillId="6" borderId="10" xfId="0" applyFill="1" applyBorder="1" applyAlignment="1">
      <alignment/>
    </xf>
    <xf numFmtId="4" fontId="0" fillId="6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3" fontId="2" fillId="5" borderId="10" xfId="0" applyNumberFormat="1" applyFont="1" applyFill="1" applyBorder="1" applyAlignment="1">
      <alignment/>
    </xf>
    <xf numFmtId="4" fontId="2" fillId="6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8" borderId="10" xfId="0" applyFill="1" applyBorder="1" applyAlignment="1">
      <alignment/>
    </xf>
    <xf numFmtId="3" fontId="0" fillId="8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0" fontId="55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2" fontId="55" fillId="0" borderId="0" xfId="0" applyNumberFormat="1" applyFont="1" applyFill="1" applyBorder="1" applyAlignment="1">
      <alignment wrapText="1"/>
    </xf>
    <xf numFmtId="2" fontId="55" fillId="0" borderId="12" xfId="0" applyNumberFormat="1" applyFont="1" applyBorder="1" applyAlignment="1">
      <alignment wrapText="1"/>
    </xf>
    <xf numFmtId="2" fontId="72" fillId="0" borderId="12" xfId="0" applyNumberFormat="1" applyFont="1" applyBorder="1" applyAlignment="1">
      <alignment wrapText="1"/>
    </xf>
    <xf numFmtId="2" fontId="68" fillId="0" borderId="12" xfId="0" applyNumberFormat="1" applyFont="1" applyBorder="1" applyAlignment="1">
      <alignment wrapText="1"/>
    </xf>
    <xf numFmtId="2" fontId="69" fillId="0" borderId="12" xfId="0" applyNumberFormat="1" applyFont="1" applyBorder="1" applyAlignment="1">
      <alignment wrapText="1"/>
    </xf>
    <xf numFmtId="2" fontId="70" fillId="0" borderId="12" xfId="0" applyNumberFormat="1" applyFont="1" applyBorder="1" applyAlignment="1">
      <alignment wrapText="1"/>
    </xf>
    <xf numFmtId="2" fontId="71" fillId="0" borderId="12" xfId="0" applyNumberFormat="1" applyFon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 horizontal="left" wrapText="1"/>
    </xf>
    <xf numFmtId="3" fontId="61" fillId="0" borderId="4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0" xfId="0" applyAlignment="1">
      <alignment wrapText="1"/>
    </xf>
    <xf numFmtId="0" fontId="82" fillId="0" borderId="10" xfId="0" applyFont="1" applyBorder="1" applyAlignment="1">
      <alignment horizontal="left"/>
    </xf>
    <xf numFmtId="0" fontId="83" fillId="0" borderId="10" xfId="0" applyFont="1" applyBorder="1" applyAlignment="1">
      <alignment/>
    </xf>
    <xf numFmtId="0" fontId="63" fillId="0" borderId="12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9" fillId="0" borderId="49" xfId="0" applyFont="1" applyBorder="1" applyAlignment="1">
      <alignment horizontal="right" vertical="center" wrapText="1"/>
    </xf>
    <xf numFmtId="0" fontId="69" fillId="0" borderId="34" xfId="0" applyFont="1" applyBorder="1" applyAlignment="1">
      <alignment horizontal="right" vertical="center" wrapText="1"/>
    </xf>
    <xf numFmtId="0" fontId="68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 wrapText="1"/>
    </xf>
    <xf numFmtId="3" fontId="63" fillId="0" borderId="0" xfId="0" applyNumberFormat="1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workbookViewId="0" topLeftCell="A148">
      <selection activeCell="A3" sqref="A3"/>
    </sheetView>
  </sheetViews>
  <sheetFormatPr defaultColWidth="9.140625" defaultRowHeight="15"/>
  <cols>
    <col min="1" max="1" width="24.57421875" style="0" customWidth="1"/>
    <col min="2" max="2" width="13.00390625" style="0" customWidth="1"/>
    <col min="3" max="3" width="22.57421875" style="0" customWidth="1"/>
    <col min="4" max="4" width="9.7109375" style="0" customWidth="1"/>
    <col min="5" max="5" width="10.00390625" style="0" bestFit="1" customWidth="1"/>
    <col min="7" max="7" width="9.8515625" style="0" customWidth="1"/>
    <col min="8" max="8" width="10.00390625" style="0" bestFit="1" customWidth="1"/>
  </cols>
  <sheetData>
    <row r="1" spans="1:3" ht="14.25">
      <c r="A1" s="1" t="s">
        <v>111</v>
      </c>
      <c r="B1" s="1"/>
      <c r="C1" s="1"/>
    </row>
    <row r="2" ht="14.25">
      <c r="A2" s="7" t="s">
        <v>283</v>
      </c>
    </row>
    <row r="3" spans="1:7" ht="14.25">
      <c r="A3" s="12" t="s">
        <v>11</v>
      </c>
      <c r="B3" s="10"/>
      <c r="C3" s="10" t="s">
        <v>12</v>
      </c>
      <c r="D3" s="10"/>
      <c r="E3" s="10"/>
      <c r="F3" s="10"/>
      <c r="G3" s="10"/>
    </row>
    <row r="4" spans="1:7" ht="14.25">
      <c r="A4" s="10" t="s">
        <v>15</v>
      </c>
      <c r="B4" s="10"/>
      <c r="C4" s="10" t="s">
        <v>5</v>
      </c>
      <c r="D4" s="13" t="s">
        <v>6</v>
      </c>
      <c r="E4" s="13" t="s">
        <v>7</v>
      </c>
      <c r="F4" s="13" t="s">
        <v>297</v>
      </c>
      <c r="G4" s="13" t="s">
        <v>8</v>
      </c>
    </row>
    <row r="5" spans="1:7" ht="14.25">
      <c r="A5" s="10" t="s">
        <v>21</v>
      </c>
      <c r="B5" s="10"/>
      <c r="C5" s="10" t="s">
        <v>16</v>
      </c>
      <c r="D5" s="13">
        <v>480</v>
      </c>
      <c r="E5" s="13" t="s">
        <v>0</v>
      </c>
      <c r="F5" s="14">
        <v>3.22</v>
      </c>
      <c r="G5" s="15">
        <f aca="true" t="shared" si="0" ref="G5:G11">D5*F5</f>
        <v>1545.6000000000001</v>
      </c>
    </row>
    <row r="6" spans="1:7" ht="14.25">
      <c r="A6" s="10" t="s">
        <v>25</v>
      </c>
      <c r="B6" s="10"/>
      <c r="C6" s="10" t="s">
        <v>94</v>
      </c>
      <c r="D6" s="13">
        <v>45</v>
      </c>
      <c r="E6" s="13" t="s">
        <v>0</v>
      </c>
      <c r="F6" s="14">
        <v>1.69</v>
      </c>
      <c r="G6" s="15">
        <f t="shared" si="0"/>
        <v>76.05</v>
      </c>
    </row>
    <row r="7" spans="1:7" ht="14.25">
      <c r="A7" s="10" t="s">
        <v>14</v>
      </c>
      <c r="B7" s="10"/>
      <c r="C7" s="10" t="s">
        <v>101</v>
      </c>
      <c r="D7" s="13">
        <v>40</v>
      </c>
      <c r="E7" s="13" t="s">
        <v>0</v>
      </c>
      <c r="F7" s="14">
        <v>1.29</v>
      </c>
      <c r="G7" s="15">
        <f t="shared" si="0"/>
        <v>51.6</v>
      </c>
    </row>
    <row r="8" spans="1:7" ht="14.25">
      <c r="A8" s="10" t="s">
        <v>9</v>
      </c>
      <c r="B8" s="10"/>
      <c r="C8" s="10" t="s">
        <v>24</v>
      </c>
      <c r="D8" s="13">
        <v>75</v>
      </c>
      <c r="E8" s="13" t="s">
        <v>1</v>
      </c>
      <c r="F8" s="14">
        <v>165</v>
      </c>
      <c r="G8" s="15">
        <f t="shared" si="0"/>
        <v>12375</v>
      </c>
    </row>
    <row r="9" spans="1:7" ht="14.25">
      <c r="A9" s="10" t="s">
        <v>27</v>
      </c>
      <c r="B9" s="10"/>
      <c r="C9" s="10" t="s">
        <v>3</v>
      </c>
      <c r="D9" s="13">
        <v>20</v>
      </c>
      <c r="E9" s="13" t="s">
        <v>0</v>
      </c>
      <c r="F9" s="14">
        <v>5.56</v>
      </c>
      <c r="G9" s="15">
        <f t="shared" si="0"/>
        <v>111.19999999999999</v>
      </c>
    </row>
    <row r="10" spans="1:7" ht="14.25">
      <c r="A10" s="10" t="s">
        <v>2</v>
      </c>
      <c r="B10" s="10"/>
      <c r="C10" s="10" t="s">
        <v>4</v>
      </c>
      <c r="D10" s="13">
        <v>1600</v>
      </c>
      <c r="E10" s="13" t="s">
        <v>1</v>
      </c>
      <c r="F10" s="13">
        <v>0.08</v>
      </c>
      <c r="G10" s="15">
        <f t="shared" si="0"/>
        <v>128</v>
      </c>
    </row>
    <row r="11" spans="1:7" ht="14.25">
      <c r="A11" s="10" t="s">
        <v>26</v>
      </c>
      <c r="B11" s="10"/>
      <c r="C11" s="10" t="s">
        <v>3</v>
      </c>
      <c r="D11" s="13">
        <v>60</v>
      </c>
      <c r="E11" s="13" t="s">
        <v>1</v>
      </c>
      <c r="F11" s="14">
        <v>0.07</v>
      </c>
      <c r="G11" s="16">
        <f t="shared" si="0"/>
        <v>4.2</v>
      </c>
    </row>
    <row r="12" spans="1:9" ht="14.25">
      <c r="A12" s="17" t="s">
        <v>231</v>
      </c>
      <c r="B12" s="18"/>
      <c r="C12" s="18"/>
      <c r="D12" s="18"/>
      <c r="E12" s="18"/>
      <c r="F12" s="18"/>
      <c r="G12" s="24">
        <f>SUM(G5:G11)</f>
        <v>14291.650000000001</v>
      </c>
      <c r="I12" s="4">
        <f>SUM(G12,G24,G31,G38,G66,G72,G79,G87)</f>
        <v>60695.6</v>
      </c>
    </row>
    <row r="13" spans="1:7" ht="14.25">
      <c r="A13" s="19"/>
      <c r="B13" s="20"/>
      <c r="C13" s="20"/>
      <c r="D13" s="20"/>
      <c r="E13" s="20"/>
      <c r="F13" s="20"/>
      <c r="G13" s="21"/>
    </row>
    <row r="14" spans="1:7" ht="14.25">
      <c r="A14" s="1"/>
      <c r="G14" s="2"/>
    </row>
    <row r="15" spans="1:7" ht="14.25">
      <c r="A15" s="12" t="s">
        <v>10</v>
      </c>
      <c r="B15" s="10"/>
      <c r="C15" s="10" t="s">
        <v>13</v>
      </c>
      <c r="D15" s="10"/>
      <c r="E15" s="10"/>
      <c r="F15" s="10"/>
      <c r="G15" s="10"/>
    </row>
    <row r="16" spans="1:7" ht="14.25">
      <c r="A16" s="10" t="s">
        <v>15</v>
      </c>
      <c r="B16" s="10"/>
      <c r="C16" s="10" t="s">
        <v>5</v>
      </c>
      <c r="D16" s="13" t="s">
        <v>6</v>
      </c>
      <c r="E16" s="13" t="s">
        <v>7</v>
      </c>
      <c r="F16" s="13" t="s">
        <v>297</v>
      </c>
      <c r="G16" s="13" t="s">
        <v>8</v>
      </c>
    </row>
    <row r="17" spans="1:7" ht="14.25">
      <c r="A17" s="10" t="s">
        <v>21</v>
      </c>
      <c r="B17" s="10"/>
      <c r="C17" s="10" t="s">
        <v>16</v>
      </c>
      <c r="D17" s="13">
        <v>320</v>
      </c>
      <c r="E17" s="13" t="s">
        <v>0</v>
      </c>
      <c r="F17" s="14">
        <v>3.22</v>
      </c>
      <c r="G17" s="15">
        <f>D17*F17</f>
        <v>1030.4</v>
      </c>
    </row>
    <row r="18" spans="1:7" ht="14.25">
      <c r="A18" s="10" t="s">
        <v>25</v>
      </c>
      <c r="B18" s="10"/>
      <c r="C18" s="10" t="s">
        <v>94</v>
      </c>
      <c r="D18" s="13">
        <v>30</v>
      </c>
      <c r="E18" s="13" t="s">
        <v>0</v>
      </c>
      <c r="F18" s="14">
        <v>1.69</v>
      </c>
      <c r="G18" s="15">
        <f aca="true" t="shared" si="1" ref="G18:G23">D18*F18</f>
        <v>50.699999999999996</v>
      </c>
    </row>
    <row r="19" spans="1:7" ht="14.25">
      <c r="A19" s="10" t="s">
        <v>14</v>
      </c>
      <c r="B19" s="10"/>
      <c r="C19" s="10" t="s">
        <v>95</v>
      </c>
      <c r="D19" s="13">
        <v>25</v>
      </c>
      <c r="E19" s="13" t="s">
        <v>0</v>
      </c>
      <c r="F19" s="14">
        <v>1.29</v>
      </c>
      <c r="G19" s="15">
        <f t="shared" si="1"/>
        <v>32.25</v>
      </c>
    </row>
    <row r="20" spans="1:7" ht="14.25">
      <c r="A20" s="10" t="s">
        <v>9</v>
      </c>
      <c r="B20" s="10"/>
      <c r="C20" s="10" t="s">
        <v>23</v>
      </c>
      <c r="D20" s="13">
        <v>50</v>
      </c>
      <c r="E20" s="13" t="s">
        <v>1</v>
      </c>
      <c r="F20" s="14">
        <v>110</v>
      </c>
      <c r="G20" s="15">
        <f t="shared" si="1"/>
        <v>5500</v>
      </c>
    </row>
    <row r="21" spans="1:7" ht="14.25">
      <c r="A21" s="10" t="s">
        <v>27</v>
      </c>
      <c r="B21" s="10"/>
      <c r="C21" s="10" t="s">
        <v>3</v>
      </c>
      <c r="D21" s="13">
        <v>15</v>
      </c>
      <c r="E21" s="13" t="s">
        <v>0</v>
      </c>
      <c r="F21" s="14">
        <v>11.5</v>
      </c>
      <c r="G21" s="15">
        <f t="shared" si="1"/>
        <v>172.5</v>
      </c>
    </row>
    <row r="22" spans="1:7" ht="14.25">
      <c r="A22" s="10" t="s">
        <v>2</v>
      </c>
      <c r="B22" s="10"/>
      <c r="C22" s="10" t="s">
        <v>4</v>
      </c>
      <c r="D22" s="13">
        <v>1100</v>
      </c>
      <c r="E22" s="13" t="s">
        <v>1</v>
      </c>
      <c r="F22" s="13">
        <v>0.08</v>
      </c>
      <c r="G22" s="15">
        <f t="shared" si="1"/>
        <v>88</v>
      </c>
    </row>
    <row r="23" spans="1:7" ht="14.25">
      <c r="A23" s="10" t="s">
        <v>26</v>
      </c>
      <c r="B23" s="10"/>
      <c r="C23" s="10"/>
      <c r="D23" s="13">
        <v>50</v>
      </c>
      <c r="E23" s="13" t="s">
        <v>1</v>
      </c>
      <c r="F23" s="14">
        <v>0.07</v>
      </c>
      <c r="G23" s="15">
        <f t="shared" si="1"/>
        <v>3.5000000000000004</v>
      </c>
    </row>
    <row r="24" spans="1:7" ht="14.25">
      <c r="A24" s="17" t="s">
        <v>231</v>
      </c>
      <c r="B24" s="18"/>
      <c r="C24" s="18"/>
      <c r="D24" s="18"/>
      <c r="E24" s="18"/>
      <c r="F24" s="18"/>
      <c r="G24" s="24">
        <f>SUM(G17:G23)</f>
        <v>6877.35</v>
      </c>
    </row>
    <row r="25" spans="1:7" ht="14.25">
      <c r="A25" s="19"/>
      <c r="B25" s="20"/>
      <c r="C25" s="20"/>
      <c r="D25" s="20"/>
      <c r="E25" s="20"/>
      <c r="F25" s="20"/>
      <c r="G25" s="21"/>
    </row>
    <row r="27" spans="1:7" ht="14.25">
      <c r="A27" s="12" t="s">
        <v>99</v>
      </c>
      <c r="B27" s="12"/>
      <c r="C27" s="10"/>
      <c r="D27" s="10"/>
      <c r="E27" s="10"/>
      <c r="F27" s="10"/>
      <c r="G27" s="10"/>
    </row>
    <row r="28" spans="1:7" ht="14.25">
      <c r="A28" s="10" t="s">
        <v>15</v>
      </c>
      <c r="B28" s="13" t="s">
        <v>5</v>
      </c>
      <c r="C28" s="13" t="s">
        <v>93</v>
      </c>
      <c r="D28" s="13" t="s">
        <v>6</v>
      </c>
      <c r="E28" s="13" t="s">
        <v>19</v>
      </c>
      <c r="F28" s="13" t="s">
        <v>297</v>
      </c>
      <c r="G28" s="13" t="s">
        <v>8</v>
      </c>
    </row>
    <row r="29" spans="1:7" ht="14.25">
      <c r="A29" s="10" t="s">
        <v>20</v>
      </c>
      <c r="B29" s="13" t="s">
        <v>16</v>
      </c>
      <c r="C29" s="13">
        <v>10</v>
      </c>
      <c r="D29" s="13">
        <v>160</v>
      </c>
      <c r="E29" s="13" t="s">
        <v>0</v>
      </c>
      <c r="F29" s="14">
        <v>2.15</v>
      </c>
      <c r="G29" s="15">
        <f>F29*D29*C29</f>
        <v>3440</v>
      </c>
    </row>
    <row r="30" spans="1:7" ht="14.25">
      <c r="A30" s="10" t="s">
        <v>17</v>
      </c>
      <c r="B30" s="13" t="s">
        <v>4</v>
      </c>
      <c r="C30" s="13">
        <v>10</v>
      </c>
      <c r="D30" s="13">
        <v>300</v>
      </c>
      <c r="E30" s="13" t="s">
        <v>1</v>
      </c>
      <c r="F30" s="13">
        <v>0.08</v>
      </c>
      <c r="G30" s="15">
        <f>F30*D30*C30</f>
        <v>240</v>
      </c>
    </row>
    <row r="31" spans="1:7" ht="14.25">
      <c r="A31" s="17" t="s">
        <v>231</v>
      </c>
      <c r="B31" s="18"/>
      <c r="C31" s="18"/>
      <c r="D31" s="22"/>
      <c r="E31" s="22"/>
      <c r="F31" s="22"/>
      <c r="G31" s="23">
        <f>SUM(G29:G30)</f>
        <v>3680</v>
      </c>
    </row>
    <row r="32" spans="1:7" ht="14.25">
      <c r="A32" s="1"/>
      <c r="D32" s="3"/>
      <c r="E32" s="3"/>
      <c r="F32" s="3"/>
      <c r="G32" s="9"/>
    </row>
    <row r="33" spans="1:7" ht="14.25">
      <c r="A33" s="1"/>
      <c r="D33" s="3"/>
      <c r="E33" s="3"/>
      <c r="F33" s="3"/>
      <c r="G33" s="9"/>
    </row>
    <row r="34" spans="1:7" ht="14.25">
      <c r="A34" s="12" t="s">
        <v>18</v>
      </c>
      <c r="B34" s="12"/>
      <c r="C34" s="10"/>
      <c r="D34" s="10"/>
      <c r="E34" s="10"/>
      <c r="F34" s="10"/>
      <c r="G34" s="25"/>
    </row>
    <row r="35" spans="1:7" ht="14.25">
      <c r="A35" s="10" t="s">
        <v>15</v>
      </c>
      <c r="B35" s="13" t="s">
        <v>5</v>
      </c>
      <c r="C35" s="13" t="s">
        <v>93</v>
      </c>
      <c r="D35" s="13" t="s">
        <v>6</v>
      </c>
      <c r="E35" s="13" t="s">
        <v>7</v>
      </c>
      <c r="F35" s="13" t="s">
        <v>297</v>
      </c>
      <c r="G35" s="14" t="s">
        <v>8</v>
      </c>
    </row>
    <row r="36" spans="1:7" ht="14.25">
      <c r="A36" s="10" t="s">
        <v>20</v>
      </c>
      <c r="B36" s="13" t="s">
        <v>16</v>
      </c>
      <c r="C36" s="13">
        <v>10</v>
      </c>
      <c r="D36" s="13">
        <v>96</v>
      </c>
      <c r="E36" s="13" t="s">
        <v>0</v>
      </c>
      <c r="F36" s="14">
        <v>2.15</v>
      </c>
      <c r="G36" s="15">
        <f>F36*D36*C36</f>
        <v>2064</v>
      </c>
    </row>
    <row r="37" spans="1:7" ht="14.25">
      <c r="A37" s="10" t="s">
        <v>2</v>
      </c>
      <c r="B37" s="13" t="s">
        <v>4</v>
      </c>
      <c r="C37" s="13">
        <v>10</v>
      </c>
      <c r="D37" s="13">
        <v>180</v>
      </c>
      <c r="E37" s="13" t="s">
        <v>1</v>
      </c>
      <c r="F37" s="13">
        <v>0.08</v>
      </c>
      <c r="G37" s="15">
        <f>F37*D37*C37</f>
        <v>144</v>
      </c>
    </row>
    <row r="38" spans="1:7" ht="14.25">
      <c r="A38" s="17" t="s">
        <v>231</v>
      </c>
      <c r="B38" s="18"/>
      <c r="C38" s="18"/>
      <c r="D38" s="22"/>
      <c r="E38" s="22"/>
      <c r="F38" s="22"/>
      <c r="G38" s="23">
        <f>SUM(G36:G37)</f>
        <v>2208</v>
      </c>
    </row>
    <row r="39" spans="1:7" ht="14.25">
      <c r="A39" s="19"/>
      <c r="B39" s="20"/>
      <c r="C39" s="20"/>
      <c r="D39" s="26"/>
      <c r="E39" s="26"/>
      <c r="F39" s="26"/>
      <c r="G39" s="27"/>
    </row>
    <row r="40" spans="1:7" ht="14.25">
      <c r="A40" s="1"/>
      <c r="D40" s="3"/>
      <c r="E40" s="3"/>
      <c r="F40" s="3"/>
      <c r="G40" s="5"/>
    </row>
    <row r="41" spans="1:7" ht="14.25">
      <c r="A41" s="12" t="s">
        <v>22</v>
      </c>
      <c r="B41" s="10"/>
      <c r="C41" s="13" t="s">
        <v>46</v>
      </c>
      <c r="D41" s="13" t="s">
        <v>6</v>
      </c>
      <c r="E41" s="13" t="s">
        <v>7</v>
      </c>
      <c r="F41" s="13" t="s">
        <v>297</v>
      </c>
      <c r="G41" s="13" t="s">
        <v>8</v>
      </c>
    </row>
    <row r="42" spans="1:7" ht="14.25">
      <c r="A42" s="10" t="s">
        <v>34</v>
      </c>
      <c r="B42" s="10"/>
      <c r="C42" s="10" t="s">
        <v>39</v>
      </c>
      <c r="D42" s="13">
        <v>50</v>
      </c>
      <c r="E42" s="13" t="s">
        <v>1</v>
      </c>
      <c r="F42" s="14">
        <v>82.46</v>
      </c>
      <c r="G42" s="15">
        <f aca="true" t="shared" si="2" ref="G42:G51">D42*F42</f>
        <v>4123</v>
      </c>
    </row>
    <row r="43" spans="1:7" ht="14.25">
      <c r="A43" s="10" t="s">
        <v>29</v>
      </c>
      <c r="B43" s="10"/>
      <c r="C43" s="10" t="s">
        <v>39</v>
      </c>
      <c r="D43" s="13">
        <v>50</v>
      </c>
      <c r="E43" s="13" t="s">
        <v>1</v>
      </c>
      <c r="F43" s="14">
        <v>58.28</v>
      </c>
      <c r="G43" s="15">
        <f t="shared" si="2"/>
        <v>2914</v>
      </c>
    </row>
    <row r="44" spans="1:7" ht="14.25">
      <c r="A44" s="10" t="s">
        <v>30</v>
      </c>
      <c r="B44" s="10"/>
      <c r="C44" s="10" t="s">
        <v>39</v>
      </c>
      <c r="D44" s="13">
        <v>20</v>
      </c>
      <c r="E44" s="13" t="s">
        <v>1</v>
      </c>
      <c r="F44" s="14">
        <v>58.28</v>
      </c>
      <c r="G44" s="15">
        <f t="shared" si="2"/>
        <v>1165.6</v>
      </c>
    </row>
    <row r="45" spans="1:7" ht="14.25">
      <c r="A45" s="10" t="s">
        <v>31</v>
      </c>
      <c r="B45" s="10"/>
      <c r="C45" s="10" t="s">
        <v>39</v>
      </c>
      <c r="D45" s="13">
        <v>20</v>
      </c>
      <c r="E45" s="13" t="s">
        <v>1</v>
      </c>
      <c r="F45" s="14">
        <v>58.28</v>
      </c>
      <c r="G45" s="15">
        <f t="shared" si="2"/>
        <v>1165.6</v>
      </c>
    </row>
    <row r="46" spans="1:7" ht="14.25">
      <c r="A46" s="10" t="s">
        <v>52</v>
      </c>
      <c r="B46" s="10"/>
      <c r="C46" s="10" t="s">
        <v>40</v>
      </c>
      <c r="D46" s="13">
        <v>14</v>
      </c>
      <c r="E46" s="13" t="s">
        <v>1</v>
      </c>
      <c r="F46" s="14">
        <v>58.28</v>
      </c>
      <c r="G46" s="15">
        <f t="shared" si="2"/>
        <v>815.9200000000001</v>
      </c>
    </row>
    <row r="47" spans="1:7" ht="14.25">
      <c r="A47" s="10" t="s">
        <v>28</v>
      </c>
      <c r="B47" s="10"/>
      <c r="C47" s="10" t="s">
        <v>39</v>
      </c>
      <c r="D47" s="13">
        <v>14</v>
      </c>
      <c r="E47" s="13" t="s">
        <v>1</v>
      </c>
      <c r="F47" s="14">
        <v>58.28</v>
      </c>
      <c r="G47" s="15">
        <f t="shared" si="2"/>
        <v>815.9200000000001</v>
      </c>
    </row>
    <row r="48" spans="1:7" ht="14.25">
      <c r="A48" s="10" t="s">
        <v>32</v>
      </c>
      <c r="B48" s="10"/>
      <c r="C48" s="10" t="s">
        <v>39</v>
      </c>
      <c r="D48" s="13">
        <v>14</v>
      </c>
      <c r="E48" s="13" t="s">
        <v>1</v>
      </c>
      <c r="F48" s="14">
        <v>58.28</v>
      </c>
      <c r="G48" s="15">
        <f t="shared" si="2"/>
        <v>815.9200000000001</v>
      </c>
    </row>
    <row r="49" spans="1:7" ht="14.25">
      <c r="A49" s="10" t="s">
        <v>33</v>
      </c>
      <c r="B49" s="10"/>
      <c r="C49" s="10" t="s">
        <v>39</v>
      </c>
      <c r="D49" s="13">
        <v>14</v>
      </c>
      <c r="E49" s="13" t="s">
        <v>1</v>
      </c>
      <c r="F49" s="14">
        <v>58.28</v>
      </c>
      <c r="G49" s="15">
        <f t="shared" si="2"/>
        <v>815.9200000000001</v>
      </c>
    </row>
    <row r="50" spans="1:7" ht="14.25">
      <c r="A50" s="10" t="s">
        <v>35</v>
      </c>
      <c r="B50" s="10"/>
      <c r="C50" s="10" t="s">
        <v>43</v>
      </c>
      <c r="D50" s="13">
        <v>30</v>
      </c>
      <c r="E50" s="13" t="s">
        <v>1</v>
      </c>
      <c r="F50" s="14">
        <v>58.28</v>
      </c>
      <c r="G50" s="15">
        <f t="shared" si="2"/>
        <v>1748.4</v>
      </c>
    </row>
    <row r="51" spans="1:7" ht="14.25">
      <c r="A51" s="10" t="s">
        <v>36</v>
      </c>
      <c r="B51" s="10"/>
      <c r="C51" s="10" t="s">
        <v>44</v>
      </c>
      <c r="D51" s="13">
        <v>50</v>
      </c>
      <c r="E51" s="13" t="s">
        <v>1</v>
      </c>
      <c r="F51" s="14">
        <v>68.82</v>
      </c>
      <c r="G51" s="15">
        <f t="shared" si="2"/>
        <v>3440.9999999999995</v>
      </c>
    </row>
    <row r="52" spans="1:7" ht="14.25">
      <c r="A52" s="10" t="s">
        <v>37</v>
      </c>
      <c r="B52" s="10"/>
      <c r="C52" s="10"/>
      <c r="D52" s="13"/>
      <c r="E52" s="13"/>
      <c r="F52" s="14"/>
      <c r="G52" s="15">
        <f aca="true" t="shared" si="3" ref="G52:G58">D52*F52</f>
        <v>0</v>
      </c>
    </row>
    <row r="53" spans="1:7" ht="14.25">
      <c r="A53" s="10" t="s">
        <v>38</v>
      </c>
      <c r="B53" s="10"/>
      <c r="C53" s="10" t="s">
        <v>43</v>
      </c>
      <c r="D53" s="13">
        <v>10</v>
      </c>
      <c r="E53" s="13" t="s">
        <v>1</v>
      </c>
      <c r="F53" s="14">
        <v>58.28</v>
      </c>
      <c r="G53" s="15">
        <f t="shared" si="3"/>
        <v>582.8</v>
      </c>
    </row>
    <row r="54" spans="1:7" ht="14.25">
      <c r="A54" s="10" t="s">
        <v>41</v>
      </c>
      <c r="B54" s="10"/>
      <c r="C54" s="10" t="s">
        <v>43</v>
      </c>
      <c r="D54" s="13">
        <v>10</v>
      </c>
      <c r="E54" s="13" t="s">
        <v>1</v>
      </c>
      <c r="F54" s="14">
        <v>58.28</v>
      </c>
      <c r="G54" s="15">
        <f t="shared" si="3"/>
        <v>582.8</v>
      </c>
    </row>
    <row r="55" spans="1:7" ht="14.25">
      <c r="A55" s="10" t="s">
        <v>42</v>
      </c>
      <c r="B55" s="10"/>
      <c r="C55" s="10" t="s">
        <v>45</v>
      </c>
      <c r="D55" s="13">
        <v>14</v>
      </c>
      <c r="E55" s="13" t="s">
        <v>1</v>
      </c>
      <c r="F55" s="14">
        <v>22</v>
      </c>
      <c r="G55" s="15">
        <f t="shared" si="3"/>
        <v>308</v>
      </c>
    </row>
    <row r="56" spans="1:7" ht="14.25">
      <c r="A56" s="10" t="s">
        <v>47</v>
      </c>
      <c r="B56" s="10"/>
      <c r="C56" s="10" t="s">
        <v>48</v>
      </c>
      <c r="D56" s="13">
        <v>150</v>
      </c>
      <c r="E56" s="13" t="s">
        <v>1</v>
      </c>
      <c r="F56" s="13">
        <v>35.96</v>
      </c>
      <c r="G56" s="15">
        <f t="shared" si="3"/>
        <v>5394</v>
      </c>
    </row>
    <row r="57" spans="1:7" ht="14.25">
      <c r="A57" s="10" t="s">
        <v>49</v>
      </c>
      <c r="B57" s="10"/>
      <c r="C57" s="10" t="s">
        <v>48</v>
      </c>
      <c r="D57" s="13">
        <v>150</v>
      </c>
      <c r="E57" s="13" t="s">
        <v>1</v>
      </c>
      <c r="F57" s="14">
        <v>1.86</v>
      </c>
      <c r="G57" s="15">
        <f t="shared" si="3"/>
        <v>279</v>
      </c>
    </row>
    <row r="58" spans="1:7" ht="14.25">
      <c r="A58" s="10" t="s">
        <v>50</v>
      </c>
      <c r="B58" s="10"/>
      <c r="C58" s="10" t="s">
        <v>51</v>
      </c>
      <c r="D58" s="13">
        <v>150</v>
      </c>
      <c r="E58" s="13" t="s">
        <v>1</v>
      </c>
      <c r="F58" s="14">
        <v>15.5</v>
      </c>
      <c r="G58" s="15">
        <f t="shared" si="3"/>
        <v>2325</v>
      </c>
    </row>
    <row r="59" spans="1:7" ht="14.25">
      <c r="A59" s="17" t="s">
        <v>231</v>
      </c>
      <c r="B59" s="18"/>
      <c r="C59" s="18"/>
      <c r="D59" s="18"/>
      <c r="E59" s="18"/>
      <c r="F59" s="18"/>
      <c r="G59" s="24">
        <f>SUM(G42:G58)</f>
        <v>27292.879999999997</v>
      </c>
    </row>
    <row r="61" ht="14.25">
      <c r="A61" s="8" t="s">
        <v>285</v>
      </c>
    </row>
    <row r="62" spans="1:7" ht="14.25">
      <c r="A62" s="12" t="s">
        <v>83</v>
      </c>
      <c r="B62" s="12"/>
      <c r="C62" s="10"/>
      <c r="D62" s="10"/>
      <c r="E62" s="10"/>
      <c r="F62" s="10"/>
      <c r="G62" s="10"/>
    </row>
    <row r="63" spans="1:7" ht="14.25">
      <c r="A63" s="10" t="s">
        <v>15</v>
      </c>
      <c r="B63" s="10" t="s">
        <v>5</v>
      </c>
      <c r="C63" s="13" t="s">
        <v>93</v>
      </c>
      <c r="D63" s="13" t="s">
        <v>6</v>
      </c>
      <c r="E63" s="13" t="s">
        <v>19</v>
      </c>
      <c r="F63" s="13" t="s">
        <v>297</v>
      </c>
      <c r="G63" s="13" t="s">
        <v>8</v>
      </c>
    </row>
    <row r="64" spans="1:7" ht="14.25">
      <c r="A64" s="10" t="s">
        <v>20</v>
      </c>
      <c r="B64" s="10" t="s">
        <v>16</v>
      </c>
      <c r="C64" s="10">
        <v>15</v>
      </c>
      <c r="D64" s="13">
        <v>160</v>
      </c>
      <c r="E64" s="13" t="s">
        <v>0</v>
      </c>
      <c r="F64" s="14">
        <v>2.15</v>
      </c>
      <c r="G64" s="15">
        <f>F64*D64*C64</f>
        <v>5160</v>
      </c>
    </row>
    <row r="65" spans="1:7" ht="14.25">
      <c r="A65" s="10" t="s">
        <v>17</v>
      </c>
      <c r="B65" s="10" t="s">
        <v>4</v>
      </c>
      <c r="C65" s="10">
        <v>15</v>
      </c>
      <c r="D65" s="13">
        <v>300</v>
      </c>
      <c r="E65" s="13" t="s">
        <v>1</v>
      </c>
      <c r="F65" s="13">
        <v>0.08</v>
      </c>
      <c r="G65" s="15">
        <f>D65*F65</f>
        <v>24</v>
      </c>
    </row>
    <row r="66" spans="1:7" ht="14.25">
      <c r="A66" s="17" t="s">
        <v>231</v>
      </c>
      <c r="B66" s="18"/>
      <c r="C66" s="18"/>
      <c r="D66" s="22"/>
      <c r="E66" s="22"/>
      <c r="F66" s="22"/>
      <c r="G66" s="23">
        <f>SUM(G64:G65)</f>
        <v>5184</v>
      </c>
    </row>
    <row r="68" spans="1:7" ht="14.25">
      <c r="A68" s="12" t="s">
        <v>84</v>
      </c>
      <c r="B68" s="12"/>
      <c r="C68" s="10"/>
      <c r="D68" s="10"/>
      <c r="E68" s="10"/>
      <c r="F68" s="10"/>
      <c r="G68" s="10"/>
    </row>
    <row r="69" spans="1:7" ht="14.25">
      <c r="A69" s="10" t="s">
        <v>15</v>
      </c>
      <c r="B69" s="10" t="s">
        <v>5</v>
      </c>
      <c r="C69" s="13" t="s">
        <v>93</v>
      </c>
      <c r="D69" s="10" t="s">
        <v>6</v>
      </c>
      <c r="E69" s="10" t="s">
        <v>7</v>
      </c>
      <c r="F69" s="10" t="s">
        <v>297</v>
      </c>
      <c r="G69" s="25" t="s">
        <v>8</v>
      </c>
    </row>
    <row r="70" spans="1:7" ht="14.25">
      <c r="A70" s="10" t="s">
        <v>20</v>
      </c>
      <c r="B70" s="10" t="s">
        <v>16</v>
      </c>
      <c r="C70" s="10">
        <v>15</v>
      </c>
      <c r="D70" s="13">
        <v>96</v>
      </c>
      <c r="E70" s="13" t="s">
        <v>0</v>
      </c>
      <c r="F70" s="14">
        <f>2.15</f>
        <v>2.15</v>
      </c>
      <c r="G70" s="15">
        <f>F70*D70*C70</f>
        <v>3095.9999999999995</v>
      </c>
    </row>
    <row r="71" spans="1:7" ht="14.25">
      <c r="A71" s="10" t="s">
        <v>2</v>
      </c>
      <c r="B71" s="10" t="s">
        <v>4</v>
      </c>
      <c r="C71" s="10">
        <v>15</v>
      </c>
      <c r="D71" s="13">
        <v>180</v>
      </c>
      <c r="E71" s="13" t="s">
        <v>1</v>
      </c>
      <c r="F71" s="13">
        <v>0.08</v>
      </c>
      <c r="G71" s="15">
        <f>F71*D71*C71</f>
        <v>216</v>
      </c>
    </row>
    <row r="72" spans="1:7" ht="14.25">
      <c r="A72" s="17" t="s">
        <v>231</v>
      </c>
      <c r="B72" s="18"/>
      <c r="C72" s="18"/>
      <c r="D72" s="22"/>
      <c r="E72" s="22"/>
      <c r="F72" s="22"/>
      <c r="G72" s="23">
        <f>SUM(G70:G71)</f>
        <v>3311.9999999999995</v>
      </c>
    </row>
    <row r="74" spans="1:7" ht="14.25">
      <c r="A74" s="12" t="s">
        <v>86</v>
      </c>
      <c r="B74" s="10"/>
      <c r="C74" s="10"/>
      <c r="D74" s="10"/>
      <c r="E74" s="10"/>
      <c r="F74" s="10"/>
      <c r="G74" s="10"/>
    </row>
    <row r="75" spans="1:7" ht="14.25">
      <c r="A75" s="10" t="s">
        <v>85</v>
      </c>
      <c r="B75" s="10"/>
      <c r="C75" s="10"/>
      <c r="D75" s="10"/>
      <c r="E75" s="10"/>
      <c r="F75" s="10"/>
      <c r="G75" s="10"/>
    </row>
    <row r="76" spans="1:7" ht="14.25">
      <c r="A76" s="28" t="s">
        <v>87</v>
      </c>
      <c r="B76" s="10"/>
      <c r="C76" s="10" t="s">
        <v>89</v>
      </c>
      <c r="D76" s="10">
        <v>8400</v>
      </c>
      <c r="E76" s="10" t="s">
        <v>0</v>
      </c>
      <c r="F76" s="10">
        <v>1.53</v>
      </c>
      <c r="G76" s="16">
        <f>D76*F76</f>
        <v>12852</v>
      </c>
    </row>
    <row r="77" spans="1:7" ht="14.25">
      <c r="A77" s="28" t="s">
        <v>88</v>
      </c>
      <c r="B77" s="10"/>
      <c r="C77" s="10" t="s">
        <v>100</v>
      </c>
      <c r="D77" s="10">
        <v>4000</v>
      </c>
      <c r="E77" s="10" t="s">
        <v>0</v>
      </c>
      <c r="F77" s="10">
        <v>0.97</v>
      </c>
      <c r="G77" s="16">
        <f>D77*F77</f>
        <v>3880</v>
      </c>
    </row>
    <row r="78" spans="1:7" ht="14.25">
      <c r="A78" s="28" t="s">
        <v>17</v>
      </c>
      <c r="B78" s="10"/>
      <c r="C78" s="10" t="s">
        <v>4</v>
      </c>
      <c r="D78" s="10">
        <v>56400</v>
      </c>
      <c r="E78" s="10" t="s">
        <v>1</v>
      </c>
      <c r="F78" s="10">
        <v>0.08</v>
      </c>
      <c r="G78" s="29">
        <f>D78*F78</f>
        <v>4512</v>
      </c>
    </row>
    <row r="79" spans="1:7" ht="14.25">
      <c r="A79" s="17" t="s">
        <v>231</v>
      </c>
      <c r="B79" s="18"/>
      <c r="C79" s="18"/>
      <c r="D79" s="18"/>
      <c r="E79" s="18"/>
      <c r="F79" s="18"/>
      <c r="G79" s="24">
        <f>SUM(G76:G78)</f>
        <v>21244</v>
      </c>
    </row>
    <row r="80" ht="14.25">
      <c r="A80" s="1"/>
    </row>
    <row r="81" ht="14.25">
      <c r="A81" s="7" t="s">
        <v>286</v>
      </c>
    </row>
    <row r="82" spans="1:7" ht="14.25">
      <c r="A82" s="30" t="s">
        <v>15</v>
      </c>
      <c r="B82" s="10"/>
      <c r="C82" s="10"/>
      <c r="D82" s="13" t="s">
        <v>6</v>
      </c>
      <c r="E82" s="13" t="s">
        <v>7</v>
      </c>
      <c r="F82" s="13" t="s">
        <v>297</v>
      </c>
      <c r="G82" s="13" t="s">
        <v>8</v>
      </c>
    </row>
    <row r="83" spans="1:7" ht="14.25">
      <c r="A83" s="10" t="s">
        <v>90</v>
      </c>
      <c r="B83" s="10"/>
      <c r="C83" s="10"/>
      <c r="D83" s="13">
        <v>55</v>
      </c>
      <c r="E83" s="13" t="s">
        <v>1</v>
      </c>
      <c r="F83" s="15">
        <v>41.8</v>
      </c>
      <c r="G83" s="15">
        <f>D83*F83</f>
        <v>2299</v>
      </c>
    </row>
    <row r="84" spans="1:7" ht="14.25">
      <c r="A84" s="10" t="s">
        <v>91</v>
      </c>
      <c r="B84" s="10"/>
      <c r="C84" s="10" t="s">
        <v>48</v>
      </c>
      <c r="D84" s="13">
        <v>30</v>
      </c>
      <c r="E84" s="13" t="s">
        <v>1</v>
      </c>
      <c r="F84" s="15">
        <v>35.96</v>
      </c>
      <c r="G84" s="15">
        <f>D84*F84</f>
        <v>1078.8</v>
      </c>
    </row>
    <row r="85" spans="1:7" ht="14.25">
      <c r="A85" s="10" t="s">
        <v>49</v>
      </c>
      <c r="B85" s="10"/>
      <c r="C85" s="10" t="s">
        <v>48</v>
      </c>
      <c r="D85" s="13">
        <v>30</v>
      </c>
      <c r="E85" s="13" t="s">
        <v>1</v>
      </c>
      <c r="F85" s="15">
        <v>1.86</v>
      </c>
      <c r="G85" s="15">
        <f>D85*F85</f>
        <v>55.800000000000004</v>
      </c>
    </row>
    <row r="86" spans="1:7" ht="14.25">
      <c r="A86" s="10" t="s">
        <v>92</v>
      </c>
      <c r="B86" s="10"/>
      <c r="C86" s="10" t="s">
        <v>51</v>
      </c>
      <c r="D86" s="13">
        <v>30</v>
      </c>
      <c r="E86" s="13" t="s">
        <v>1</v>
      </c>
      <c r="F86" s="15">
        <v>15.5</v>
      </c>
      <c r="G86" s="15">
        <f>D86*F86</f>
        <v>465</v>
      </c>
    </row>
    <row r="87" spans="1:7" ht="14.25">
      <c r="A87" s="17" t="s">
        <v>231</v>
      </c>
      <c r="B87" s="18"/>
      <c r="C87" s="18"/>
      <c r="D87" s="18"/>
      <c r="E87" s="18"/>
      <c r="F87" s="18"/>
      <c r="G87" s="24">
        <f>SUM(G83:G86)</f>
        <v>3898.6000000000004</v>
      </c>
    </row>
    <row r="88" spans="1:7" s="179" customFormat="1" ht="14.25">
      <c r="A88" s="19"/>
      <c r="B88" s="20"/>
      <c r="C88" s="20"/>
      <c r="D88" s="20"/>
      <c r="E88" s="20"/>
      <c r="F88" s="20"/>
      <c r="G88" s="21"/>
    </row>
    <row r="89" spans="1:7" s="179" customFormat="1" ht="14.25">
      <c r="A89" s="12" t="s">
        <v>65</v>
      </c>
      <c r="B89" s="10"/>
      <c r="C89" s="10"/>
      <c r="D89" s="13"/>
      <c r="E89" s="13"/>
      <c r="F89" s="13"/>
      <c r="G89" s="14"/>
    </row>
    <row r="90" spans="1:7" s="179" customFormat="1" ht="14.25">
      <c r="A90" s="28" t="s">
        <v>75</v>
      </c>
      <c r="B90" s="10"/>
      <c r="C90" s="13" t="s">
        <v>53</v>
      </c>
      <c r="D90" s="13" t="s">
        <v>54</v>
      </c>
      <c r="E90" s="10"/>
      <c r="F90" s="13"/>
      <c r="G90" s="14"/>
    </row>
    <row r="91" spans="1:7" s="179" customFormat="1" ht="14.25">
      <c r="A91" s="16">
        <v>1900</v>
      </c>
      <c r="B91" s="10">
        <v>1.2</v>
      </c>
      <c r="C91" s="16">
        <f>A91*B91</f>
        <v>2280</v>
      </c>
      <c r="D91" s="10">
        <v>18</v>
      </c>
      <c r="E91" s="10"/>
      <c r="F91" s="13"/>
      <c r="G91" s="31">
        <f>C91*D91</f>
        <v>41040</v>
      </c>
    </row>
    <row r="92" spans="1:7" s="179" customFormat="1" ht="14.25">
      <c r="A92" s="16">
        <v>1900</v>
      </c>
      <c r="B92" s="10">
        <v>1.2</v>
      </c>
      <c r="C92" s="16">
        <f>A92*B92</f>
        <v>2280</v>
      </c>
      <c r="D92" s="10">
        <v>18</v>
      </c>
      <c r="E92" s="10"/>
      <c r="F92" s="13"/>
      <c r="G92" s="31">
        <f>C92*D92</f>
        <v>41040</v>
      </c>
    </row>
    <row r="93" spans="1:7" s="179" customFormat="1" ht="14.25">
      <c r="A93" s="16" t="s">
        <v>76</v>
      </c>
      <c r="B93" s="10"/>
      <c r="C93" s="16"/>
      <c r="D93" s="10"/>
      <c r="E93" s="10"/>
      <c r="F93" s="13"/>
      <c r="G93" s="31"/>
    </row>
    <row r="94" spans="1:7" s="179" customFormat="1" ht="14.25">
      <c r="A94" s="16">
        <v>3200</v>
      </c>
      <c r="B94" s="10">
        <v>1.2</v>
      </c>
      <c r="C94" s="16">
        <f>A94*B94</f>
        <v>3840</v>
      </c>
      <c r="D94" s="10">
        <v>18</v>
      </c>
      <c r="E94" s="10"/>
      <c r="F94" s="13"/>
      <c r="G94" s="31">
        <f>C94*D94</f>
        <v>69120</v>
      </c>
    </row>
    <row r="95" spans="1:7" s="179" customFormat="1" ht="14.25">
      <c r="A95" s="122" t="s">
        <v>77</v>
      </c>
      <c r="B95" s="18"/>
      <c r="C95" s="32"/>
      <c r="D95" s="18"/>
      <c r="E95" s="18"/>
      <c r="F95" s="22"/>
      <c r="G95" s="33">
        <f>SUM(G91:G94)</f>
        <v>151200</v>
      </c>
    </row>
    <row r="96" spans="1:7" s="179" customFormat="1" ht="14.25">
      <c r="A96" s="43"/>
      <c r="B96" s="20"/>
      <c r="C96" s="67"/>
      <c r="D96" s="20"/>
      <c r="E96" s="20"/>
      <c r="F96" s="26"/>
      <c r="G96" s="68"/>
    </row>
    <row r="97" spans="1:7" s="179" customFormat="1" ht="14.25">
      <c r="A97" s="34" t="s">
        <v>64</v>
      </c>
      <c r="B97" s="10"/>
      <c r="C97" s="16"/>
      <c r="D97" s="10"/>
      <c r="E97" s="10"/>
      <c r="F97" s="13"/>
      <c r="G97" s="15"/>
    </row>
    <row r="98" spans="1:7" s="179" customFormat="1" ht="14.25">
      <c r="A98" s="12" t="s">
        <v>79</v>
      </c>
      <c r="B98" s="10"/>
      <c r="C98" s="10"/>
      <c r="D98" s="13"/>
      <c r="E98" s="13"/>
      <c r="F98" s="13"/>
      <c r="G98" s="14"/>
    </row>
    <row r="99" spans="1:7" s="179" customFormat="1" ht="14.25">
      <c r="A99" s="10" t="s">
        <v>55</v>
      </c>
      <c r="B99" s="10" t="s">
        <v>80</v>
      </c>
      <c r="C99" s="13" t="s">
        <v>56</v>
      </c>
      <c r="D99" s="13" t="s">
        <v>57</v>
      </c>
      <c r="E99" s="13"/>
      <c r="F99" s="13"/>
      <c r="G99" s="14"/>
    </row>
    <row r="100" spans="1:7" s="179" customFormat="1" ht="14.25">
      <c r="A100" s="10">
        <v>0.46</v>
      </c>
      <c r="B100" s="10" t="s">
        <v>67</v>
      </c>
      <c r="C100" s="13">
        <v>50</v>
      </c>
      <c r="D100" s="13">
        <v>357</v>
      </c>
      <c r="E100" s="13"/>
      <c r="F100" s="13"/>
      <c r="G100" s="31">
        <f>A100*C100*D100</f>
        <v>8211</v>
      </c>
    </row>
    <row r="101" spans="1:7" s="179" customFormat="1" ht="14.25">
      <c r="A101" s="10"/>
      <c r="B101" s="10" t="s">
        <v>68</v>
      </c>
      <c r="C101" s="13"/>
      <c r="D101" s="13"/>
      <c r="E101" s="13"/>
      <c r="F101" s="13"/>
      <c r="G101" s="31"/>
    </row>
    <row r="102" spans="1:7" s="179" customFormat="1" ht="14.25">
      <c r="A102" s="10">
        <v>0.43</v>
      </c>
      <c r="B102" s="10" t="s">
        <v>81</v>
      </c>
      <c r="C102" s="13">
        <v>50</v>
      </c>
      <c r="D102" s="13">
        <v>150</v>
      </c>
      <c r="E102" s="13"/>
      <c r="F102" s="13"/>
      <c r="G102" s="31">
        <f>A102*C102*D102</f>
        <v>3225</v>
      </c>
    </row>
    <row r="103" spans="1:7" s="179" customFormat="1" ht="14.25">
      <c r="A103" s="10" t="s">
        <v>58</v>
      </c>
      <c r="B103" s="10"/>
      <c r="C103" s="13"/>
      <c r="D103" s="13"/>
      <c r="E103" s="10"/>
      <c r="F103" s="10"/>
      <c r="G103" s="10"/>
    </row>
    <row r="104" spans="1:7" s="179" customFormat="1" ht="14.25">
      <c r="A104" s="25">
        <v>10.5</v>
      </c>
      <c r="B104" s="10" t="s">
        <v>63</v>
      </c>
      <c r="C104" s="13"/>
      <c r="D104" s="13">
        <v>357</v>
      </c>
      <c r="E104" s="10"/>
      <c r="F104" s="10"/>
      <c r="G104" s="34">
        <f>A104*D104</f>
        <v>3748.5</v>
      </c>
    </row>
    <row r="105" spans="1:7" s="179" customFormat="1" ht="14.25">
      <c r="A105" s="35" t="s">
        <v>96</v>
      </c>
      <c r="B105" s="18"/>
      <c r="C105" s="22"/>
      <c r="D105" s="22"/>
      <c r="E105" s="18"/>
      <c r="F105" s="18"/>
      <c r="G105" s="24">
        <f>SUM(G100:G104)</f>
        <v>15184.5</v>
      </c>
    </row>
    <row r="106" spans="1:7" s="179" customFormat="1" ht="14.25">
      <c r="A106" s="37"/>
      <c r="B106" s="20"/>
      <c r="C106" s="26"/>
      <c r="D106" s="26"/>
      <c r="E106" s="20"/>
      <c r="F106" s="20"/>
      <c r="G106" s="21"/>
    </row>
    <row r="107" spans="1:7" s="179" customFormat="1" ht="14.25">
      <c r="A107"/>
      <c r="B107"/>
      <c r="C107"/>
      <c r="D107"/>
      <c r="E107"/>
      <c r="F107"/>
      <c r="G107"/>
    </row>
    <row r="108" spans="1:7" s="179" customFormat="1" ht="14.25">
      <c r="A108" s="36" t="s">
        <v>61</v>
      </c>
      <c r="B108" s="10"/>
      <c r="C108" s="13"/>
      <c r="D108" s="13"/>
      <c r="E108" s="10"/>
      <c r="F108" s="10"/>
      <c r="G108" s="34"/>
    </row>
    <row r="109" spans="1:7" s="179" customFormat="1" ht="14.25">
      <c r="A109" s="10" t="s">
        <v>59</v>
      </c>
      <c r="B109" s="10"/>
      <c r="C109" s="13" t="s">
        <v>60</v>
      </c>
      <c r="D109" s="13"/>
      <c r="E109" s="10"/>
      <c r="F109" s="10"/>
      <c r="G109" s="10"/>
    </row>
    <row r="110" spans="1:7" s="179" customFormat="1" ht="14.25">
      <c r="A110" s="10">
        <v>4.93</v>
      </c>
      <c r="B110" s="10"/>
      <c r="C110" s="13">
        <v>1</v>
      </c>
      <c r="D110" s="13">
        <v>357</v>
      </c>
      <c r="E110" s="10"/>
      <c r="F110" s="10"/>
      <c r="G110" s="34">
        <f>A110*C110*D110</f>
        <v>1760.01</v>
      </c>
    </row>
    <row r="111" spans="1:7" s="179" customFormat="1" ht="14.25">
      <c r="A111" s="10" t="s">
        <v>62</v>
      </c>
      <c r="B111" s="10"/>
      <c r="C111" s="13" t="s">
        <v>66</v>
      </c>
      <c r="D111" s="13"/>
      <c r="E111" s="10"/>
      <c r="F111" s="10"/>
      <c r="G111" s="34"/>
    </row>
    <row r="112" spans="1:7" s="179" customFormat="1" ht="14.25">
      <c r="A112" s="25">
        <v>5</v>
      </c>
      <c r="B112" s="10"/>
      <c r="C112" s="13">
        <v>1</v>
      </c>
      <c r="D112" s="13">
        <v>357</v>
      </c>
      <c r="E112" s="10"/>
      <c r="F112" s="10"/>
      <c r="G112" s="34">
        <f>A112*C112*D112</f>
        <v>1785</v>
      </c>
    </row>
    <row r="113" spans="1:7" s="179" customFormat="1" ht="14.25">
      <c r="A113" s="35" t="s">
        <v>97</v>
      </c>
      <c r="B113" s="38"/>
      <c r="C113" s="22"/>
      <c r="D113" s="22"/>
      <c r="E113" s="18"/>
      <c r="F113" s="18"/>
      <c r="G113" s="24">
        <f>SUM(G110:G112)</f>
        <v>3545.01</v>
      </c>
    </row>
    <row r="114" spans="1:7" s="179" customFormat="1" ht="14.25">
      <c r="A114" s="123" t="s">
        <v>74</v>
      </c>
      <c r="B114" s="18"/>
      <c r="C114" s="22"/>
      <c r="D114" s="22"/>
      <c r="E114" s="18"/>
      <c r="F114" s="18"/>
      <c r="G114" s="39">
        <f>G105+G113</f>
        <v>18729.510000000002</v>
      </c>
    </row>
    <row r="115" spans="1:7" s="179" customFormat="1" ht="14.25">
      <c r="A115" s="42"/>
      <c r="B115" s="20"/>
      <c r="C115" s="26"/>
      <c r="D115" s="26"/>
      <c r="E115" s="20"/>
      <c r="F115" s="20"/>
      <c r="G115" s="43"/>
    </row>
    <row r="116" spans="1:7" s="179" customFormat="1" ht="14.25">
      <c r="A116" s="2"/>
      <c r="B116"/>
      <c r="C116"/>
      <c r="D116"/>
      <c r="E116"/>
      <c r="F116"/>
      <c r="G116" s="6"/>
    </row>
    <row r="117" spans="1:7" s="179" customFormat="1" ht="14.25">
      <c r="A117" s="36" t="s">
        <v>69</v>
      </c>
      <c r="B117" s="10"/>
      <c r="C117" s="10" t="s">
        <v>73</v>
      </c>
      <c r="D117" s="10"/>
      <c r="E117" s="10"/>
      <c r="F117" s="10"/>
      <c r="G117" s="34"/>
    </row>
    <row r="118" spans="1:7" s="179" customFormat="1" ht="14.25">
      <c r="A118" s="25" t="s">
        <v>70</v>
      </c>
      <c r="B118" s="10"/>
      <c r="C118" s="10">
        <v>40</v>
      </c>
      <c r="D118" s="25">
        <v>70</v>
      </c>
      <c r="E118" s="10"/>
      <c r="F118" s="10"/>
      <c r="G118" s="34">
        <f>C118*D118</f>
        <v>2800</v>
      </c>
    </row>
    <row r="119" spans="1:7" s="179" customFormat="1" ht="14.25">
      <c r="A119" s="25" t="s">
        <v>71</v>
      </c>
      <c r="B119" s="10"/>
      <c r="C119" s="10">
        <v>16</v>
      </c>
      <c r="D119" s="25">
        <v>65</v>
      </c>
      <c r="E119" s="10"/>
      <c r="F119" s="10"/>
      <c r="G119" s="34">
        <f>C119*D119</f>
        <v>1040</v>
      </c>
    </row>
    <row r="120" spans="1:7" s="179" customFormat="1" ht="14.25">
      <c r="A120" s="25" t="s">
        <v>72</v>
      </c>
      <c r="B120" s="10"/>
      <c r="C120" s="10">
        <v>2</v>
      </c>
      <c r="D120" s="25">
        <v>800</v>
      </c>
      <c r="E120" s="10"/>
      <c r="F120" s="10"/>
      <c r="G120" s="34">
        <f>C120*D120</f>
        <v>1600</v>
      </c>
    </row>
    <row r="121" spans="1:7" s="179" customFormat="1" ht="14.25">
      <c r="A121" s="123" t="s">
        <v>78</v>
      </c>
      <c r="B121" s="18"/>
      <c r="C121" s="18"/>
      <c r="D121" s="41"/>
      <c r="E121" s="18"/>
      <c r="F121" s="18"/>
      <c r="G121" s="39">
        <f>SUM(G118:G120)</f>
        <v>5440</v>
      </c>
    </row>
    <row r="122" spans="1:7" s="179" customFormat="1" ht="14.25">
      <c r="A122" s="307"/>
      <c r="B122" s="20"/>
      <c r="C122" s="20"/>
      <c r="D122" s="69"/>
      <c r="E122" s="20"/>
      <c r="F122" s="20"/>
      <c r="G122" s="43"/>
    </row>
    <row r="123" spans="1:7" s="179" customFormat="1" ht="14.25">
      <c r="A123" s="123" t="s">
        <v>69</v>
      </c>
      <c r="B123" s="185"/>
      <c r="C123" s="185"/>
      <c r="D123" s="41"/>
      <c r="E123" s="185"/>
      <c r="F123" s="185"/>
      <c r="G123" s="193"/>
    </row>
    <row r="124" spans="1:7" s="179" customFormat="1" ht="14.25">
      <c r="A124" s="308" t="s">
        <v>338</v>
      </c>
      <c r="B124" s="185"/>
      <c r="C124" s="185"/>
      <c r="D124" s="41"/>
      <c r="E124" s="185"/>
      <c r="F124" s="185"/>
      <c r="G124" s="39">
        <v>30000</v>
      </c>
    </row>
    <row r="125" spans="1:7" s="179" customFormat="1" ht="14.25">
      <c r="A125" s="307"/>
      <c r="B125" s="20"/>
      <c r="C125" s="20"/>
      <c r="D125" s="69"/>
      <c r="E125" s="20"/>
      <c r="F125" s="20"/>
      <c r="G125" s="43"/>
    </row>
    <row r="126" s="179" customFormat="1" ht="14.25">
      <c r="A126" s="7" t="s">
        <v>335</v>
      </c>
    </row>
    <row r="127" spans="1:7" s="179" customFormat="1" ht="14.25">
      <c r="A127" s="30"/>
      <c r="B127" s="189"/>
      <c r="C127" s="189"/>
      <c r="D127" s="13" t="s">
        <v>6</v>
      </c>
      <c r="E127" s="13" t="s">
        <v>7</v>
      </c>
      <c r="F127" s="13" t="s">
        <v>297</v>
      </c>
      <c r="G127" s="13" t="s">
        <v>8</v>
      </c>
    </row>
    <row r="128" spans="1:7" s="179" customFormat="1" ht="14.25">
      <c r="A128" s="189" t="s">
        <v>15</v>
      </c>
      <c r="B128" s="189"/>
      <c r="C128" s="189"/>
      <c r="D128" s="13"/>
      <c r="E128" s="13"/>
      <c r="F128" s="15"/>
      <c r="G128" s="15">
        <v>0</v>
      </c>
    </row>
    <row r="129" spans="1:7" s="179" customFormat="1" ht="14.25">
      <c r="A129" s="189" t="s">
        <v>336</v>
      </c>
      <c r="B129" s="189"/>
      <c r="C129" s="189"/>
      <c r="D129" s="13"/>
      <c r="E129" s="13"/>
      <c r="F129" s="15"/>
      <c r="G129" s="15">
        <v>0</v>
      </c>
    </row>
    <row r="130" spans="1:7" s="179" customFormat="1" ht="14.25">
      <c r="A130" s="189" t="s">
        <v>337</v>
      </c>
      <c r="B130" s="189"/>
      <c r="C130" s="189"/>
      <c r="D130" s="13"/>
      <c r="E130" s="13"/>
      <c r="F130" s="15"/>
      <c r="G130" s="15">
        <v>0</v>
      </c>
    </row>
    <row r="131" spans="1:7" s="179" customFormat="1" ht="14.25">
      <c r="A131" s="183" t="s">
        <v>231</v>
      </c>
      <c r="B131" s="185"/>
      <c r="C131" s="185"/>
      <c r="D131" s="185"/>
      <c r="E131" s="185"/>
      <c r="F131" s="185"/>
      <c r="G131" s="24">
        <f>SUM(G128:G130)</f>
        <v>0</v>
      </c>
    </row>
    <row r="132" spans="1:7" s="179" customFormat="1" ht="14.25">
      <c r="A132" s="19"/>
      <c r="B132" s="20"/>
      <c r="C132" s="20"/>
      <c r="D132" s="20"/>
      <c r="E132" s="20"/>
      <c r="F132" s="20"/>
      <c r="G132" s="21"/>
    </row>
    <row r="133" spans="1:7" ht="14.25">
      <c r="A133" s="7" t="s">
        <v>340</v>
      </c>
      <c r="B133" s="179"/>
      <c r="C133" s="179"/>
      <c r="D133" s="179"/>
      <c r="E133" s="179"/>
      <c r="F133" s="179"/>
      <c r="G133" s="179"/>
    </row>
    <row r="134" spans="1:7" ht="14.25">
      <c r="A134" s="30"/>
      <c r="B134" s="189"/>
      <c r="C134" s="189"/>
      <c r="D134" s="13" t="s">
        <v>6</v>
      </c>
      <c r="E134" s="13" t="s">
        <v>7</v>
      </c>
      <c r="F134" s="13" t="s">
        <v>297</v>
      </c>
      <c r="G134" s="13" t="s">
        <v>8</v>
      </c>
    </row>
    <row r="135" spans="1:7" ht="14.25">
      <c r="A135" s="189" t="s">
        <v>15</v>
      </c>
      <c r="B135" s="189"/>
      <c r="C135" s="189"/>
      <c r="D135" s="13"/>
      <c r="E135" s="13"/>
      <c r="F135" s="15"/>
      <c r="G135" s="15">
        <v>3000</v>
      </c>
    </row>
    <row r="136" spans="1:7" ht="14.25">
      <c r="A136" s="189" t="s">
        <v>336</v>
      </c>
      <c r="B136" s="189"/>
      <c r="C136" s="189"/>
      <c r="D136" s="13"/>
      <c r="E136" s="13"/>
      <c r="F136" s="15"/>
      <c r="G136" s="15">
        <v>2000</v>
      </c>
    </row>
    <row r="137" spans="1:7" ht="14.25">
      <c r="A137" s="189" t="s">
        <v>337</v>
      </c>
      <c r="B137" s="189"/>
      <c r="C137" s="189"/>
      <c r="D137" s="13"/>
      <c r="E137" s="13"/>
      <c r="F137" s="15"/>
      <c r="G137" s="15">
        <v>500</v>
      </c>
    </row>
    <row r="138" spans="1:7" ht="14.25">
      <c r="A138" s="183" t="s">
        <v>231</v>
      </c>
      <c r="B138" s="185"/>
      <c r="C138" s="185"/>
      <c r="D138" s="185"/>
      <c r="E138" s="185"/>
      <c r="F138" s="185"/>
      <c r="G138" s="24">
        <f>SUM(G135:G137)</f>
        <v>5500</v>
      </c>
    </row>
    <row r="139" spans="1:7" s="179" customFormat="1" ht="14.25">
      <c r="A139" s="19"/>
      <c r="B139" s="20"/>
      <c r="C139" s="20"/>
      <c r="D139" s="20"/>
      <c r="E139" s="20"/>
      <c r="F139" s="20"/>
      <c r="G139" s="21"/>
    </row>
    <row r="140" spans="1:9" ht="15" thickBot="1">
      <c r="A140" s="310"/>
      <c r="B140" s="310"/>
      <c r="C140" s="310"/>
      <c r="D140" s="310"/>
      <c r="E140" s="310"/>
      <c r="F140" s="310"/>
      <c r="G140" s="311">
        <f>G12+G24+G31+G38+G59+G66+G72+G79+G87+G95+G105+G113+G121+G124+G131+G138</f>
        <v>298857.99</v>
      </c>
      <c r="I140" s="4"/>
    </row>
    <row r="141" ht="15" thickTop="1"/>
    <row r="142" spans="1:7" ht="14.25">
      <c r="A142" s="62" t="s">
        <v>113</v>
      </c>
      <c r="B142" s="1"/>
      <c r="G142" s="4"/>
    </row>
    <row r="143" spans="1:5" ht="14.25">
      <c r="A143" s="35" t="s">
        <v>119</v>
      </c>
      <c r="B143" s="186"/>
      <c r="C143" s="234" t="s">
        <v>104</v>
      </c>
      <c r="D143" s="229"/>
      <c r="E143" s="20"/>
    </row>
    <row r="144" spans="1:6" ht="14.25">
      <c r="A144" s="40" t="s">
        <v>152</v>
      </c>
      <c r="B144" s="186"/>
      <c r="C144" s="192">
        <f>G95+G129+G136</f>
        <v>153200</v>
      </c>
      <c r="D144" s="230"/>
      <c r="E144" s="67"/>
      <c r="F144" s="4"/>
    </row>
    <row r="145" spans="1:7" ht="14.25">
      <c r="A145" s="40" t="s">
        <v>15</v>
      </c>
      <c r="B145" s="186"/>
      <c r="C145" s="192">
        <f>SUM(G12,G24,G31,G38,G59,G66,G72,G79,G87,G128,G135)</f>
        <v>90988.48000000001</v>
      </c>
      <c r="D145" s="231"/>
      <c r="E145" s="67"/>
      <c r="F145" s="2"/>
      <c r="G145" s="4"/>
    </row>
    <row r="146" spans="1:5" ht="14.25">
      <c r="A146" s="40" t="s">
        <v>82</v>
      </c>
      <c r="B146" s="186"/>
      <c r="C146" s="192">
        <f>SUM(G124,G121)</f>
        <v>35440</v>
      </c>
      <c r="D146" s="232"/>
      <c r="E146" s="67"/>
    </row>
    <row r="147" spans="1:5" ht="14.25">
      <c r="A147" s="40" t="s">
        <v>301</v>
      </c>
      <c r="B147" s="186"/>
      <c r="C147" s="192">
        <v>0</v>
      </c>
      <c r="D147" s="232"/>
      <c r="E147" s="67"/>
    </row>
    <row r="148" spans="1:5" ht="14.25">
      <c r="A148" s="40" t="s">
        <v>300</v>
      </c>
      <c r="B148" s="186"/>
      <c r="C148" s="192">
        <f>SUM(G114,G130,G137,D156)</f>
        <v>34172.4095</v>
      </c>
      <c r="D148" s="232"/>
      <c r="E148" s="67"/>
    </row>
    <row r="149" spans="1:5" ht="14.25">
      <c r="A149" s="40"/>
      <c r="B149" s="186"/>
      <c r="C149" s="178"/>
      <c r="D149" s="232"/>
      <c r="E149" s="235"/>
    </row>
    <row r="150" spans="1:7" ht="14.25">
      <c r="A150" s="40"/>
      <c r="B150" s="186"/>
      <c r="C150" s="192"/>
      <c r="D150" s="232"/>
      <c r="E150" s="67"/>
      <c r="G150" s="4"/>
    </row>
    <row r="151" spans="1:8" ht="14.25">
      <c r="A151" s="233"/>
      <c r="B151" s="186"/>
      <c r="C151" s="192"/>
      <c r="D151" s="232"/>
      <c r="E151" s="67"/>
      <c r="H151" s="4"/>
    </row>
    <row r="152" spans="1:8" ht="14.25">
      <c r="A152" s="35" t="s">
        <v>299</v>
      </c>
      <c r="B152" s="186"/>
      <c r="C152" s="217">
        <f>SUM(C144:C151)</f>
        <v>313800.8895</v>
      </c>
      <c r="D152" s="230"/>
      <c r="E152" s="43"/>
      <c r="H152" s="4"/>
    </row>
    <row r="153" ht="14.25">
      <c r="H153" s="4"/>
    </row>
    <row r="154" spans="1:4" ht="14.25">
      <c r="A154">
        <v>1.05</v>
      </c>
      <c r="B154" t="s">
        <v>339</v>
      </c>
      <c r="C154" s="309">
        <f>$G$140</f>
        <v>298857.99</v>
      </c>
      <c r="D154">
        <f>SUM(A154*C154)</f>
        <v>313800.8895</v>
      </c>
    </row>
    <row r="155" ht="14.25">
      <c r="D155" s="4">
        <f>$C$154</f>
        <v>298857.99</v>
      </c>
    </row>
    <row r="156" ht="14.25">
      <c r="D156" s="4">
        <f>SUM(D154)-D155</f>
        <v>14942.8995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4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1">
      <selection activeCell="F9" sqref="F9"/>
    </sheetView>
  </sheetViews>
  <sheetFormatPr defaultColWidth="9.140625" defaultRowHeight="15"/>
  <cols>
    <col min="1" max="1" width="31.7109375" style="0" customWidth="1"/>
    <col min="2" max="2" width="16.8515625" style="0" customWidth="1"/>
    <col min="3" max="3" width="18.00390625" style="0" customWidth="1"/>
    <col min="4" max="4" width="16.28125" style="0" customWidth="1"/>
  </cols>
  <sheetData>
    <row r="1" s="179" customFormat="1" ht="15">
      <c r="A1" s="282" t="s">
        <v>333</v>
      </c>
    </row>
    <row r="2" spans="1:4" ht="14.25">
      <c r="A2" s="62" t="s">
        <v>113</v>
      </c>
      <c r="B2" s="180"/>
      <c r="C2" s="179"/>
      <c r="D2" s="20"/>
    </row>
    <row r="3" spans="1:4" ht="14.25">
      <c r="A3" s="35" t="s">
        <v>119</v>
      </c>
      <c r="B3" s="186"/>
      <c r="C3" s="44"/>
      <c r="D3" s="236"/>
    </row>
    <row r="4" spans="1:6" ht="14.25">
      <c r="A4" s="40" t="s">
        <v>152</v>
      </c>
      <c r="B4" s="186"/>
      <c r="C4" s="190">
        <f>'Salla metsähallitus'!B44+'Savukoski metsähallitus'!C21+'Pyhä-Luosto kansallispuisto'!C66</f>
        <v>225153</v>
      </c>
      <c r="D4" s="67"/>
      <c r="E4" s="404" t="s">
        <v>479</v>
      </c>
      <c r="F4" s="406" t="s">
        <v>481</v>
      </c>
    </row>
    <row r="5" spans="1:6" ht="14.25">
      <c r="A5" s="40" t="s">
        <v>15</v>
      </c>
      <c r="B5" s="186"/>
      <c r="C5" s="190">
        <f>'Salla metsähallitus'!B45+'Savukoski metsähallitus'!C22+'Pyhä-Luosto kansallispuisto'!C67</f>
        <v>319439</v>
      </c>
      <c r="D5" s="69"/>
      <c r="E5" s="405">
        <v>346842</v>
      </c>
      <c r="F5" s="407">
        <v>353200</v>
      </c>
    </row>
    <row r="6" spans="1:4" ht="14.25">
      <c r="A6" s="40" t="s">
        <v>82</v>
      </c>
      <c r="B6" s="186"/>
      <c r="C6" s="190">
        <f>'Salla metsähallitus'!B46+'Savukoski metsähallitus'!C23+'Pyhä-Luosto kansallispuisto'!C68</f>
        <v>107900</v>
      </c>
      <c r="D6" s="20"/>
    </row>
    <row r="7" spans="1:4" ht="14.25">
      <c r="A7" s="40" t="s">
        <v>301</v>
      </c>
      <c r="B7" s="186"/>
      <c r="C7" s="190">
        <f>'Salla metsähallitus'!B47+'Savukoski metsähallitus'!C24+'Pyhä-Luosto kansallispuisto'!C69</f>
        <v>6500</v>
      </c>
      <c r="D7" s="20"/>
    </row>
    <row r="8" spans="1:4" ht="14.25">
      <c r="A8" s="40" t="s">
        <v>300</v>
      </c>
      <c r="B8" s="186"/>
      <c r="C8" s="190">
        <f>'Salla metsähallitus'!B48+'Savukoski metsähallitus'!C25+'Pyhä-Luosto kansallispuisto'!C70</f>
        <v>41050</v>
      </c>
      <c r="D8" s="20"/>
    </row>
    <row r="9" spans="1:6" ht="14.25">
      <c r="A9" s="40"/>
      <c r="B9" s="186"/>
      <c r="C9" s="24"/>
      <c r="D9" s="20"/>
      <c r="F9" s="437"/>
    </row>
    <row r="10" spans="1:4" ht="14.25">
      <c r="A10" s="40"/>
      <c r="B10" s="186"/>
      <c r="C10" s="190"/>
      <c r="D10" s="20"/>
    </row>
    <row r="11" spans="1:4" ht="14.25">
      <c r="A11" s="233"/>
      <c r="B11" s="186"/>
      <c r="C11" s="190"/>
      <c r="D11" s="20"/>
    </row>
    <row r="12" spans="1:4" ht="14.25">
      <c r="A12" s="35" t="s">
        <v>299</v>
      </c>
      <c r="B12" s="186"/>
      <c r="C12" s="191">
        <f>SUM(C4:C11)</f>
        <v>700042</v>
      </c>
      <c r="D12" s="351"/>
    </row>
    <row r="14" spans="1:3" ht="15">
      <c r="A14" s="282" t="s">
        <v>392</v>
      </c>
      <c r="B14" s="179"/>
      <c r="C14" s="179"/>
    </row>
    <row r="15" spans="1:3" ht="14.25">
      <c r="A15" s="62" t="s">
        <v>113</v>
      </c>
      <c r="B15" s="180"/>
      <c r="C15" s="179"/>
    </row>
    <row r="16" spans="1:3" ht="14.25">
      <c r="A16" s="35" t="s">
        <v>119</v>
      </c>
      <c r="B16" s="186"/>
      <c r="C16" s="44"/>
    </row>
    <row r="17" spans="1:3" ht="14.25">
      <c r="A17" s="40" t="s">
        <v>152</v>
      </c>
      <c r="B17" s="186"/>
      <c r="C17" s="190">
        <v>71660</v>
      </c>
    </row>
    <row r="18" spans="1:3" ht="14.25">
      <c r="A18" s="40" t="s">
        <v>15</v>
      </c>
      <c r="B18" s="186"/>
      <c r="C18" s="190">
        <f>'Salla metsähallitus'!B59+'Savukoski metsähallitus'!C36+'Pyhä-Luosto kansallispuisto'!C78</f>
        <v>0</v>
      </c>
    </row>
    <row r="19" spans="1:3" ht="14.25">
      <c r="A19" s="40" t="s">
        <v>82</v>
      </c>
      <c r="B19" s="186"/>
      <c r="C19" s="190">
        <v>72490</v>
      </c>
    </row>
    <row r="20" spans="1:3" ht="14.25">
      <c r="A20" s="40" t="s">
        <v>301</v>
      </c>
      <c r="B20" s="186"/>
      <c r="C20" s="190">
        <f>'Salla metsähallitus'!B61+'Savukoski metsähallitus'!C38+'Pyhä-Luosto kansallispuisto'!C80</f>
        <v>0</v>
      </c>
    </row>
    <row r="21" spans="1:3" ht="14.25">
      <c r="A21" s="40" t="s">
        <v>300</v>
      </c>
      <c r="B21" s="186"/>
      <c r="C21" s="190">
        <f>'Salla metsähallitus'!B62+'Savukoski metsähallitus'!C39+'Pyhä-Luosto kansallispuisto'!C81</f>
        <v>0</v>
      </c>
    </row>
    <row r="22" spans="1:3" ht="14.25">
      <c r="A22" s="40"/>
      <c r="B22" s="186"/>
      <c r="C22" s="24"/>
    </row>
    <row r="23" spans="1:3" ht="14.25">
      <c r="A23" s="40"/>
      <c r="B23" s="186"/>
      <c r="C23" s="190"/>
    </row>
    <row r="24" spans="1:3" ht="14.25">
      <c r="A24" s="233"/>
      <c r="B24" s="186"/>
      <c r="C24" s="190"/>
    </row>
    <row r="25" spans="1:4" ht="14.25">
      <c r="A25" s="35" t="s">
        <v>299</v>
      </c>
      <c r="B25" s="186"/>
      <c r="C25" s="191">
        <f>SUM(C17:C24)</f>
        <v>144150</v>
      </c>
      <c r="D25" t="s">
        <v>403</v>
      </c>
    </row>
    <row r="27" spans="1:3" ht="15">
      <c r="A27" s="282" t="s">
        <v>334</v>
      </c>
      <c r="B27" s="179"/>
      <c r="C27" s="179"/>
    </row>
    <row r="28" spans="1:3" ht="14.25">
      <c r="A28" s="62" t="s">
        <v>113</v>
      </c>
      <c r="B28" s="180"/>
      <c r="C28" s="179"/>
    </row>
    <row r="29" spans="1:3" ht="14.25">
      <c r="A29" s="35" t="s">
        <v>119</v>
      </c>
      <c r="B29" s="186"/>
      <c r="C29" s="44"/>
    </row>
    <row r="30" spans="1:4" ht="14.25">
      <c r="A30" s="40" t="s">
        <v>152</v>
      </c>
      <c r="B30" s="186"/>
      <c r="C30" s="190">
        <f>Salla!C144+Kemijärvi!C377+Savukoski!B107+Posio!C35+Pelkosenniemi!D57</f>
        <v>503278</v>
      </c>
      <c r="D30" t="s">
        <v>403</v>
      </c>
    </row>
    <row r="31" spans="1:4" ht="14.25">
      <c r="A31" s="40" t="s">
        <v>15</v>
      </c>
      <c r="B31" s="186"/>
      <c r="C31" s="190">
        <f>Salla!C145+Kemijärvi!C378+Savukoski!B108+Posio!C36+Pelkosenniemi!D58</f>
        <v>509480.35</v>
      </c>
      <c r="D31" t="s">
        <v>403</v>
      </c>
    </row>
    <row r="32" spans="1:4" ht="14.25">
      <c r="A32" s="40" t="s">
        <v>82</v>
      </c>
      <c r="B32" s="186"/>
      <c r="C32" s="190">
        <f>Salla!C146+Kemijärvi!C379+Savukoski!B109+Posio!C37+Pelkosenniemi!D59</f>
        <v>286450.08</v>
      </c>
      <c r="D32" t="s">
        <v>403</v>
      </c>
    </row>
    <row r="33" spans="1:4" ht="14.25">
      <c r="A33" s="40" t="s">
        <v>301</v>
      </c>
      <c r="B33" s="186"/>
      <c r="C33" s="190">
        <f>Salla!C147+Kemijärvi!C380</f>
        <v>2200</v>
      </c>
      <c r="D33" s="179" t="s">
        <v>403</v>
      </c>
    </row>
    <row r="34" spans="1:4" ht="14.25">
      <c r="A34" s="40" t="s">
        <v>300</v>
      </c>
      <c r="B34" s="186"/>
      <c r="C34" s="190">
        <f>Salla!C148+Kemijärvi!C381+Savukoski!B110+Posio!C38+Pelkosenniemi!D60</f>
        <v>100454.90950000001</v>
      </c>
      <c r="D34" s="179" t="s">
        <v>403</v>
      </c>
    </row>
    <row r="35" spans="1:3" ht="14.25">
      <c r="A35" s="40"/>
      <c r="B35" s="186"/>
      <c r="C35" s="24"/>
    </row>
    <row r="36" spans="1:3" ht="14.25">
      <c r="A36" s="40"/>
      <c r="B36" s="186"/>
      <c r="C36" s="190"/>
    </row>
    <row r="37" spans="1:3" ht="14.25">
      <c r="A37" s="233"/>
      <c r="B37" s="186"/>
      <c r="C37" s="190"/>
    </row>
    <row r="38" spans="1:3" ht="14.25">
      <c r="A38" s="35" t="s">
        <v>299</v>
      </c>
      <c r="B38" s="186"/>
      <c r="C38" s="191">
        <f>SUM(C30:C37)</f>
        <v>1401863.3395</v>
      </c>
    </row>
    <row r="41" spans="1:3" ht="15" thickBot="1">
      <c r="A41" s="180" t="s">
        <v>410</v>
      </c>
      <c r="C41" s="353">
        <f>C12+C25+C38</f>
        <v>2246055.3395</v>
      </c>
    </row>
    <row r="42" ht="15" thickTop="1"/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14.421875" style="350" bestFit="1" customWidth="1"/>
  </cols>
  <sheetData>
    <row r="2" ht="14.25">
      <c r="A2" t="s">
        <v>393</v>
      </c>
    </row>
    <row r="3" ht="14.25">
      <c r="B3" s="350" t="s">
        <v>104</v>
      </c>
    </row>
    <row r="4" spans="1:2" ht="14.25">
      <c r="A4" t="s">
        <v>394</v>
      </c>
      <c r="B4" s="350">
        <f>Salla!C152</f>
        <v>313800.8895</v>
      </c>
    </row>
    <row r="5" spans="1:2" ht="14.25">
      <c r="A5" t="s">
        <v>395</v>
      </c>
      <c r="B5" s="350">
        <f>'Salla metsähallitus'!B52</f>
        <v>241200</v>
      </c>
    </row>
    <row r="6" spans="1:2" ht="14.25">
      <c r="A6" t="s">
        <v>396</v>
      </c>
      <c r="B6" s="350">
        <f>Kemijärvi!C383</f>
        <v>307390.05</v>
      </c>
    </row>
    <row r="7" spans="1:2" ht="14.25">
      <c r="A7" t="s">
        <v>397</v>
      </c>
      <c r="B7" s="350">
        <f>Savukoski!B111</f>
        <v>103800</v>
      </c>
    </row>
    <row r="8" spans="1:2" ht="14.25">
      <c r="A8" t="s">
        <v>398</v>
      </c>
      <c r="B8" s="350">
        <f>'Savukoski metsähallitus'!C29</f>
        <v>166000</v>
      </c>
    </row>
    <row r="9" spans="1:2" ht="14.25">
      <c r="A9" t="s">
        <v>399</v>
      </c>
      <c r="B9" s="350">
        <f>Posio!C40</f>
        <v>349370</v>
      </c>
    </row>
    <row r="10" spans="1:2" ht="14.25">
      <c r="A10" t="s">
        <v>400</v>
      </c>
      <c r="B10" s="350">
        <f>'Posio metsähallitus'!B16</f>
        <v>144150</v>
      </c>
    </row>
    <row r="11" spans="1:2" ht="14.25">
      <c r="A11" t="s">
        <v>401</v>
      </c>
      <c r="B11" s="350">
        <f>Pelkosenniemi!D61</f>
        <v>327502.4</v>
      </c>
    </row>
    <row r="12" spans="1:2" ht="14.25">
      <c r="A12" t="s">
        <v>402</v>
      </c>
      <c r="B12" s="350">
        <f>'Pyhä-Luosto kansallispuisto'!C71</f>
        <v>292842</v>
      </c>
    </row>
    <row r="13" ht="14.25">
      <c r="B13" s="383">
        <f>SUM(B4:B12)</f>
        <v>2246055.3395000002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="60" zoomScaleNormal="60" workbookViewId="0" topLeftCell="A37">
      <selection activeCell="A42" sqref="A42:B53"/>
    </sheetView>
  </sheetViews>
  <sheetFormatPr defaultColWidth="9.140625" defaultRowHeight="15"/>
  <cols>
    <col min="1" max="1" width="30.00390625" style="403" customWidth="1"/>
    <col min="2" max="2" width="22.28125" style="0" customWidth="1"/>
    <col min="3" max="3" width="41.57421875" style="0" customWidth="1"/>
    <col min="4" max="4" width="15.57421875" style="0" customWidth="1"/>
    <col min="5" max="5" width="13.57421875" style="0" customWidth="1"/>
    <col min="6" max="6" width="12.28125" style="0" customWidth="1"/>
    <col min="7" max="7" width="14.7109375" style="0" customWidth="1"/>
    <col min="8" max="8" width="9.7109375" style="0" bestFit="1" customWidth="1"/>
    <col min="9" max="9" width="10.00390625" style="0" bestFit="1" customWidth="1"/>
  </cols>
  <sheetData>
    <row r="1" s="179" customFormat="1" ht="14.25">
      <c r="A1" s="408" t="s">
        <v>295</v>
      </c>
    </row>
    <row r="2" ht="28.5">
      <c r="A2" s="409" t="s">
        <v>302</v>
      </c>
    </row>
    <row r="3" spans="1:9" ht="28.5" customHeight="1">
      <c r="A3" s="104" t="s">
        <v>177</v>
      </c>
      <c r="B3" s="104" t="s">
        <v>178</v>
      </c>
      <c r="C3" s="104" t="s">
        <v>179</v>
      </c>
      <c r="D3" s="104" t="s">
        <v>180</v>
      </c>
      <c r="E3" s="104" t="s">
        <v>181</v>
      </c>
      <c r="F3" s="104" t="s">
        <v>182</v>
      </c>
      <c r="G3" s="104" t="s">
        <v>183</v>
      </c>
      <c r="H3" s="384" t="s">
        <v>479</v>
      </c>
      <c r="I3" s="384" t="s">
        <v>481</v>
      </c>
    </row>
    <row r="4" spans="1:9" ht="45.75" customHeight="1">
      <c r="A4" s="106" t="s">
        <v>184</v>
      </c>
      <c r="B4" s="105" t="s">
        <v>185</v>
      </c>
      <c r="C4" s="106" t="s">
        <v>441</v>
      </c>
      <c r="D4" s="250">
        <v>9000</v>
      </c>
      <c r="E4" s="240">
        <v>10000</v>
      </c>
      <c r="F4" s="245">
        <v>2000</v>
      </c>
      <c r="G4" s="110">
        <f aca="true" t="shared" si="0" ref="G4:G15">D4+E4+F4</f>
        <v>21000</v>
      </c>
      <c r="H4" s="190"/>
      <c r="I4" s="385">
        <v>21000</v>
      </c>
    </row>
    <row r="5" spans="1:9" ht="45.75" customHeight="1">
      <c r="A5" s="106" t="s">
        <v>186</v>
      </c>
      <c r="B5" s="105" t="s">
        <v>187</v>
      </c>
      <c r="C5" s="106" t="s">
        <v>188</v>
      </c>
      <c r="D5" s="250">
        <v>5500</v>
      </c>
      <c r="E5" s="240">
        <v>5500</v>
      </c>
      <c r="F5" s="245">
        <v>1000</v>
      </c>
      <c r="G5" s="110">
        <f t="shared" si="0"/>
        <v>12000</v>
      </c>
      <c r="H5" s="190"/>
      <c r="I5" s="189">
        <v>12000</v>
      </c>
    </row>
    <row r="6" spans="1:9" ht="45.75" customHeight="1">
      <c r="A6" s="106" t="s">
        <v>189</v>
      </c>
      <c r="B6" s="105" t="s">
        <v>187</v>
      </c>
      <c r="C6" s="106" t="s">
        <v>190</v>
      </c>
      <c r="D6" s="250">
        <v>10000</v>
      </c>
      <c r="E6" s="240">
        <v>5000</v>
      </c>
      <c r="F6" s="245">
        <v>2000</v>
      </c>
      <c r="G6" s="110">
        <f t="shared" si="0"/>
        <v>17000</v>
      </c>
      <c r="H6" s="190"/>
      <c r="I6" s="189">
        <v>17000</v>
      </c>
    </row>
    <row r="7" spans="1:9" ht="45.75" customHeight="1">
      <c r="A7" s="106" t="s">
        <v>191</v>
      </c>
      <c r="B7" s="105" t="s">
        <v>187</v>
      </c>
      <c r="C7" s="106" t="s">
        <v>442</v>
      </c>
      <c r="D7" s="250">
        <v>10000</v>
      </c>
      <c r="E7" s="240">
        <v>5000</v>
      </c>
      <c r="F7" s="245">
        <v>2000</v>
      </c>
      <c r="G7" s="110">
        <f t="shared" si="0"/>
        <v>17000</v>
      </c>
      <c r="H7" s="190"/>
      <c r="I7" s="385">
        <v>17000</v>
      </c>
    </row>
    <row r="8" spans="1:9" ht="45.75" customHeight="1">
      <c r="A8" s="106" t="s">
        <v>192</v>
      </c>
      <c r="B8" s="105" t="s">
        <v>187</v>
      </c>
      <c r="C8" s="106" t="s">
        <v>443</v>
      </c>
      <c r="D8" s="250">
        <v>5000</v>
      </c>
      <c r="E8" s="240">
        <v>5000</v>
      </c>
      <c r="F8" s="245">
        <v>1000</v>
      </c>
      <c r="G8" s="110">
        <f t="shared" si="0"/>
        <v>11000</v>
      </c>
      <c r="H8" s="190"/>
      <c r="I8" s="189">
        <v>11000</v>
      </c>
    </row>
    <row r="9" spans="1:9" ht="45.75" customHeight="1">
      <c r="A9" s="106" t="s">
        <v>193</v>
      </c>
      <c r="B9" s="105" t="s">
        <v>187</v>
      </c>
      <c r="C9" s="106" t="s">
        <v>194</v>
      </c>
      <c r="D9" s="250">
        <v>3000</v>
      </c>
      <c r="E9" s="240">
        <v>5000</v>
      </c>
      <c r="F9" s="245">
        <v>1000</v>
      </c>
      <c r="G9" s="110">
        <f t="shared" si="0"/>
        <v>9000</v>
      </c>
      <c r="H9" s="190">
        <v>9000</v>
      </c>
      <c r="I9" s="189"/>
    </row>
    <row r="10" spans="1:9" ht="45.75" customHeight="1">
      <c r="A10" s="106" t="s">
        <v>195</v>
      </c>
      <c r="B10" s="105" t="s">
        <v>187</v>
      </c>
      <c r="C10" s="106" t="s">
        <v>196</v>
      </c>
      <c r="D10" s="250">
        <v>5500</v>
      </c>
      <c r="E10" s="240">
        <v>5000</v>
      </c>
      <c r="F10" s="245">
        <v>200</v>
      </c>
      <c r="G10" s="110">
        <f t="shared" si="0"/>
        <v>10700</v>
      </c>
      <c r="H10" s="190"/>
      <c r="I10" s="189">
        <v>10700</v>
      </c>
    </row>
    <row r="11" spans="1:9" ht="45.75" customHeight="1">
      <c r="A11" s="106" t="s">
        <v>197</v>
      </c>
      <c r="B11" s="105" t="s">
        <v>185</v>
      </c>
      <c r="C11" s="106" t="s">
        <v>198</v>
      </c>
      <c r="D11" s="250">
        <v>2000</v>
      </c>
      <c r="E11" s="240">
        <v>3000</v>
      </c>
      <c r="F11" s="246">
        <v>1000</v>
      </c>
      <c r="G11" s="110">
        <f t="shared" si="0"/>
        <v>6000</v>
      </c>
      <c r="H11" s="190"/>
      <c r="I11" s="189">
        <v>6000</v>
      </c>
    </row>
    <row r="12" spans="1:9" ht="45.75" customHeight="1">
      <c r="A12" s="106" t="s">
        <v>199</v>
      </c>
      <c r="B12" s="105" t="s">
        <v>185</v>
      </c>
      <c r="C12" s="106" t="s">
        <v>200</v>
      </c>
      <c r="D12" s="250">
        <v>5500</v>
      </c>
      <c r="E12" s="240">
        <v>5000</v>
      </c>
      <c r="F12" s="246">
        <v>1000</v>
      </c>
      <c r="G12" s="110">
        <f t="shared" si="0"/>
        <v>11500</v>
      </c>
      <c r="H12" s="190"/>
      <c r="I12" s="189">
        <v>11500</v>
      </c>
    </row>
    <row r="13" spans="1:9" ht="45.75" customHeight="1">
      <c r="A13" s="106" t="s">
        <v>201</v>
      </c>
      <c r="B13" s="105" t="s">
        <v>187</v>
      </c>
      <c r="C13" s="106" t="s">
        <v>202</v>
      </c>
      <c r="D13" s="250">
        <v>10000</v>
      </c>
      <c r="E13" s="240">
        <v>5500</v>
      </c>
      <c r="F13" s="245">
        <v>500</v>
      </c>
      <c r="G13" s="110">
        <f t="shared" si="0"/>
        <v>16000</v>
      </c>
      <c r="H13" s="190">
        <v>16000</v>
      </c>
      <c r="I13" s="189"/>
    </row>
    <row r="14" spans="1:9" ht="45.75" customHeight="1">
      <c r="A14" s="106" t="s">
        <v>203</v>
      </c>
      <c r="B14" s="105" t="s">
        <v>204</v>
      </c>
      <c r="C14" s="106" t="s">
        <v>205</v>
      </c>
      <c r="D14" s="250">
        <v>1000</v>
      </c>
      <c r="E14" s="241"/>
      <c r="F14" s="246"/>
      <c r="G14" s="110">
        <f t="shared" si="0"/>
        <v>1000</v>
      </c>
      <c r="H14" s="190">
        <v>1000</v>
      </c>
      <c r="I14" s="189"/>
    </row>
    <row r="15" spans="1:9" ht="45.75" customHeight="1">
      <c r="A15" s="106" t="s">
        <v>203</v>
      </c>
      <c r="B15" s="105" t="s">
        <v>206</v>
      </c>
      <c r="C15" s="106" t="s">
        <v>207</v>
      </c>
      <c r="D15" s="250">
        <v>5000</v>
      </c>
      <c r="E15" s="240">
        <v>5000</v>
      </c>
      <c r="F15" s="245">
        <v>1000</v>
      </c>
      <c r="G15" s="110">
        <f t="shared" si="0"/>
        <v>11000</v>
      </c>
      <c r="H15" s="190">
        <v>11000</v>
      </c>
      <c r="I15" s="189"/>
    </row>
    <row r="16" spans="1:9" ht="45.75" customHeight="1">
      <c r="A16" s="106" t="s">
        <v>492</v>
      </c>
      <c r="B16" s="105" t="s">
        <v>491</v>
      </c>
      <c r="C16" s="106" t="s">
        <v>493</v>
      </c>
      <c r="D16" s="250">
        <v>1000</v>
      </c>
      <c r="E16" s="241"/>
      <c r="F16" s="246">
        <v>1000</v>
      </c>
      <c r="G16" s="110">
        <v>2000</v>
      </c>
      <c r="H16" s="190"/>
      <c r="I16" s="189">
        <v>2000</v>
      </c>
    </row>
    <row r="17" spans="1:9" ht="45.75" customHeight="1">
      <c r="A17" s="106" t="s">
        <v>494</v>
      </c>
      <c r="B17" s="105" t="s">
        <v>495</v>
      </c>
      <c r="C17" s="106" t="s">
        <v>496</v>
      </c>
      <c r="D17" s="250">
        <v>15000</v>
      </c>
      <c r="E17" s="240">
        <v>5000</v>
      </c>
      <c r="F17" s="245">
        <v>1000</v>
      </c>
      <c r="G17" s="110">
        <f>D17+E17+F17</f>
        <v>21000</v>
      </c>
      <c r="H17" s="190"/>
      <c r="I17" s="189">
        <v>21000</v>
      </c>
    </row>
    <row r="18" spans="1:9" ht="45.75" customHeight="1">
      <c r="A18" s="106" t="s">
        <v>208</v>
      </c>
      <c r="B18" s="105" t="s">
        <v>206</v>
      </c>
      <c r="C18" s="106" t="s">
        <v>209</v>
      </c>
      <c r="D18" s="250">
        <v>5000</v>
      </c>
      <c r="E18" s="240">
        <v>10000</v>
      </c>
      <c r="F18" s="245">
        <v>2000</v>
      </c>
      <c r="G18" s="110">
        <f>D18+E18+F18</f>
        <v>17000</v>
      </c>
      <c r="H18" s="190">
        <v>17000</v>
      </c>
      <c r="I18" s="189"/>
    </row>
    <row r="19" spans="1:9" ht="45.75" customHeight="1">
      <c r="A19" s="106" t="s">
        <v>210</v>
      </c>
      <c r="B19" s="105" t="s">
        <v>187</v>
      </c>
      <c r="C19" s="106" t="s">
        <v>225</v>
      </c>
      <c r="D19" s="250">
        <v>3000</v>
      </c>
      <c r="E19" s="240">
        <v>5000</v>
      </c>
      <c r="F19" s="245">
        <v>2000</v>
      </c>
      <c r="G19" s="110">
        <f>D19+E19+F19</f>
        <v>10000</v>
      </c>
      <c r="H19" s="190"/>
      <c r="I19" s="189">
        <v>10000</v>
      </c>
    </row>
    <row r="20" spans="1:9" ht="45.75" customHeight="1">
      <c r="A20" s="106" t="s">
        <v>497</v>
      </c>
      <c r="B20" s="105" t="s">
        <v>187</v>
      </c>
      <c r="C20" s="106" t="s">
        <v>224</v>
      </c>
      <c r="D20" s="250">
        <v>0</v>
      </c>
      <c r="E20" s="240">
        <v>0</v>
      </c>
      <c r="F20" s="245">
        <v>0</v>
      </c>
      <c r="G20" s="110">
        <v>0</v>
      </c>
      <c r="H20" s="190"/>
      <c r="I20" s="189">
        <v>0</v>
      </c>
    </row>
    <row r="21" spans="1:9" ht="45.75" customHeight="1">
      <c r="A21" s="106" t="s">
        <v>211</v>
      </c>
      <c r="B21" s="105" t="s">
        <v>206</v>
      </c>
      <c r="C21" s="106" t="s">
        <v>212</v>
      </c>
      <c r="D21" s="238"/>
      <c r="E21" s="238"/>
      <c r="F21" s="238"/>
      <c r="G21" s="368"/>
      <c r="H21" s="25"/>
      <c r="I21" s="25"/>
    </row>
    <row r="22" spans="1:9" ht="38.25" customHeight="1">
      <c r="A22" s="106"/>
      <c r="B22" s="105"/>
      <c r="C22" s="104" t="s">
        <v>483</v>
      </c>
      <c r="D22" s="107" t="s">
        <v>180</v>
      </c>
      <c r="E22" s="107" t="s">
        <v>181</v>
      </c>
      <c r="F22" s="107" t="s">
        <v>182</v>
      </c>
      <c r="G22" s="107" t="s">
        <v>183</v>
      </c>
      <c r="H22" s="189"/>
      <c r="I22" s="189"/>
    </row>
    <row r="23" spans="1:9" ht="14.25">
      <c r="A23" s="213" t="s">
        <v>213</v>
      </c>
      <c r="B23" s="211"/>
      <c r="C23" s="212"/>
      <c r="D23" s="33">
        <f>SUM(D4:D21)</f>
        <v>95500</v>
      </c>
      <c r="E23" s="33">
        <v>79000</v>
      </c>
      <c r="F23" s="33">
        <v>17700</v>
      </c>
      <c r="G23" s="33">
        <v>193200</v>
      </c>
      <c r="H23" s="190">
        <f>SUM(H4:H21)</f>
        <v>54000</v>
      </c>
      <c r="I23" s="385">
        <f>SUM(I4:I21)</f>
        <v>139200</v>
      </c>
    </row>
    <row r="24" spans="1:7" ht="14.25">
      <c r="A24" s="410"/>
      <c r="B24" s="116"/>
      <c r="C24" s="117"/>
      <c r="D24" s="68"/>
      <c r="E24" s="68"/>
      <c r="F24" s="68"/>
      <c r="G24" s="68"/>
    </row>
    <row r="25" spans="4:7" ht="14.25">
      <c r="D25" s="111"/>
      <c r="E25" s="111"/>
      <c r="F25" s="111"/>
      <c r="G25" s="111"/>
    </row>
    <row r="26" spans="1:7" ht="14.25">
      <c r="A26" s="409" t="s">
        <v>284</v>
      </c>
      <c r="D26" s="111"/>
      <c r="E26" s="111"/>
      <c r="F26" s="111"/>
      <c r="G26" s="111"/>
    </row>
    <row r="27" spans="1:9" ht="28.5">
      <c r="A27" s="124" t="s">
        <v>177</v>
      </c>
      <c r="B27" s="124" t="s">
        <v>178</v>
      </c>
      <c r="C27" s="124" t="s">
        <v>179</v>
      </c>
      <c r="D27" s="125" t="s">
        <v>180</v>
      </c>
      <c r="E27" s="125" t="s">
        <v>181</v>
      </c>
      <c r="F27" s="125" t="s">
        <v>182</v>
      </c>
      <c r="G27" s="125" t="s">
        <v>183</v>
      </c>
      <c r="H27" s="395" t="s">
        <v>479</v>
      </c>
      <c r="I27" s="395" t="s">
        <v>481</v>
      </c>
    </row>
    <row r="28" spans="1:9" ht="34.5" customHeight="1">
      <c r="A28" s="127" t="s">
        <v>498</v>
      </c>
      <c r="B28" s="126" t="s">
        <v>204</v>
      </c>
      <c r="C28" s="127" t="s">
        <v>226</v>
      </c>
      <c r="D28" s="249">
        <v>0</v>
      </c>
      <c r="E28" s="242"/>
      <c r="F28" s="244"/>
      <c r="G28" s="128">
        <v>0</v>
      </c>
      <c r="H28" s="189"/>
      <c r="I28" s="189"/>
    </row>
    <row r="29" spans="1:9" ht="34.5" customHeight="1">
      <c r="A29" s="127" t="s">
        <v>498</v>
      </c>
      <c r="B29" s="126" t="s">
        <v>214</v>
      </c>
      <c r="C29" s="127" t="s">
        <v>227</v>
      </c>
      <c r="D29" s="249">
        <v>0</v>
      </c>
      <c r="E29" s="242">
        <v>0</v>
      </c>
      <c r="F29" s="244">
        <v>0</v>
      </c>
      <c r="G29" s="128">
        <v>0</v>
      </c>
      <c r="H29" s="190"/>
      <c r="I29" s="189"/>
    </row>
    <row r="30" spans="1:9" ht="34.5" customHeight="1">
      <c r="A30" s="127" t="s">
        <v>499</v>
      </c>
      <c r="B30" s="126" t="s">
        <v>204</v>
      </c>
      <c r="C30" s="127" t="s">
        <v>228</v>
      </c>
      <c r="D30" s="249">
        <v>0</v>
      </c>
      <c r="E30" s="242">
        <v>0</v>
      </c>
      <c r="F30" s="244">
        <v>0</v>
      </c>
      <c r="G30" s="128">
        <v>0</v>
      </c>
      <c r="H30" s="189"/>
      <c r="I30" s="189"/>
    </row>
    <row r="31" spans="1:9" ht="34.5" customHeight="1">
      <c r="A31" s="127" t="s">
        <v>499</v>
      </c>
      <c r="B31" s="126" t="s">
        <v>214</v>
      </c>
      <c r="C31" s="127" t="s">
        <v>229</v>
      </c>
      <c r="D31" s="249">
        <v>0</v>
      </c>
      <c r="E31" s="242">
        <v>0</v>
      </c>
      <c r="F31" s="244">
        <v>0</v>
      </c>
      <c r="G31" s="128">
        <v>0</v>
      </c>
      <c r="H31" s="190"/>
      <c r="I31" s="189"/>
    </row>
    <row r="32" spans="1:9" ht="34.5" customHeight="1">
      <c r="A32" s="127" t="s">
        <v>499</v>
      </c>
      <c r="B32" s="127" t="s">
        <v>215</v>
      </c>
      <c r="C32" s="127" t="s">
        <v>230</v>
      </c>
      <c r="D32" s="249">
        <v>0</v>
      </c>
      <c r="E32" s="242">
        <v>0</v>
      </c>
      <c r="F32" s="244">
        <v>0</v>
      </c>
      <c r="G32" s="128">
        <v>0</v>
      </c>
      <c r="H32" s="189"/>
      <c r="I32" s="189"/>
    </row>
    <row r="33" spans="1:9" ht="34.5" customHeight="1">
      <c r="A33" s="127" t="s">
        <v>499</v>
      </c>
      <c r="B33" s="127" t="s">
        <v>214</v>
      </c>
      <c r="C33" s="127" t="s">
        <v>216</v>
      </c>
      <c r="D33" s="249">
        <v>0</v>
      </c>
      <c r="E33" s="242">
        <v>0</v>
      </c>
      <c r="F33" s="244">
        <v>0</v>
      </c>
      <c r="G33" s="128">
        <v>0</v>
      </c>
      <c r="H33" s="190"/>
      <c r="I33" s="189"/>
    </row>
    <row r="34" spans="1:9" ht="34.5" customHeight="1">
      <c r="A34" s="127" t="s">
        <v>217</v>
      </c>
      <c r="B34" s="127" t="s">
        <v>218</v>
      </c>
      <c r="C34" s="127" t="s">
        <v>219</v>
      </c>
      <c r="D34" s="369">
        <v>1000</v>
      </c>
      <c r="E34" s="242">
        <v>2000</v>
      </c>
      <c r="F34" s="244">
        <v>500</v>
      </c>
      <c r="G34" s="128">
        <f>D34+E34+F34</f>
        <v>3500</v>
      </c>
      <c r="H34" s="25"/>
      <c r="I34" s="189">
        <v>3500</v>
      </c>
    </row>
    <row r="35" spans="1:9" ht="34.5" customHeight="1">
      <c r="A35" s="127" t="s">
        <v>217</v>
      </c>
      <c r="B35" s="127" t="s">
        <v>215</v>
      </c>
      <c r="C35" s="127" t="s">
        <v>220</v>
      </c>
      <c r="D35" s="249">
        <v>500</v>
      </c>
      <c r="E35" s="242"/>
      <c r="F35" s="244"/>
      <c r="G35" s="128">
        <v>500</v>
      </c>
      <c r="H35" s="189"/>
      <c r="I35" s="189">
        <v>500</v>
      </c>
    </row>
    <row r="36" spans="1:9" ht="34.5" customHeight="1">
      <c r="A36" s="127" t="s">
        <v>222</v>
      </c>
      <c r="B36" s="127" t="s">
        <v>214</v>
      </c>
      <c r="C36" s="127" t="s">
        <v>444</v>
      </c>
      <c r="D36" s="249">
        <v>1000</v>
      </c>
      <c r="E36" s="242">
        <v>2000</v>
      </c>
      <c r="F36" s="244">
        <v>1000</v>
      </c>
      <c r="G36" s="128">
        <f>D36+E36+F36</f>
        <v>4000</v>
      </c>
      <c r="H36" s="190"/>
      <c r="I36" s="189">
        <v>4000</v>
      </c>
    </row>
    <row r="37" spans="1:9" ht="34.5" customHeight="1">
      <c r="A37" s="127" t="s">
        <v>482</v>
      </c>
      <c r="B37" s="127" t="s">
        <v>215</v>
      </c>
      <c r="C37" s="127" t="s">
        <v>221</v>
      </c>
      <c r="D37" s="249">
        <v>5000</v>
      </c>
      <c r="E37" s="242">
        <v>1000</v>
      </c>
      <c r="F37" s="244">
        <v>1000</v>
      </c>
      <c r="G37" s="128">
        <f>D37+E37+F37</f>
        <v>7000</v>
      </c>
      <c r="H37" s="189"/>
      <c r="I37" s="189">
        <v>7000</v>
      </c>
    </row>
    <row r="38" spans="1:9" ht="34.5" customHeight="1">
      <c r="A38" s="127" t="s">
        <v>482</v>
      </c>
      <c r="B38" s="127" t="s">
        <v>214</v>
      </c>
      <c r="C38" s="127" t="s">
        <v>223</v>
      </c>
      <c r="D38" s="249">
        <v>10000</v>
      </c>
      <c r="E38" s="242">
        <v>20000</v>
      </c>
      <c r="F38" s="244">
        <v>3000</v>
      </c>
      <c r="G38" s="128">
        <f>D38+E38+F38</f>
        <v>33000</v>
      </c>
      <c r="H38" s="190"/>
      <c r="I38" s="189">
        <v>33000</v>
      </c>
    </row>
    <row r="39" spans="1:9" ht="28.5">
      <c r="A39" s="127"/>
      <c r="B39" s="127"/>
      <c r="C39" s="124"/>
      <c r="D39" s="129" t="s">
        <v>180</v>
      </c>
      <c r="E39" s="129" t="s">
        <v>181</v>
      </c>
      <c r="F39" s="129" t="s">
        <v>182</v>
      </c>
      <c r="G39" s="129" t="s">
        <v>183</v>
      </c>
      <c r="H39" s="189"/>
      <c r="I39" s="189"/>
    </row>
    <row r="40" spans="1:9" ht="14.25">
      <c r="A40" s="127"/>
      <c r="B40" s="127"/>
      <c r="C40" s="141" t="s">
        <v>213</v>
      </c>
      <c r="D40" s="130">
        <f aca="true" t="shared" si="1" ref="D40:I40">SUM(D28:D38)</f>
        <v>17500</v>
      </c>
      <c r="E40" s="130">
        <f t="shared" si="1"/>
        <v>25000</v>
      </c>
      <c r="F40" s="130">
        <f t="shared" si="1"/>
        <v>5500</v>
      </c>
      <c r="G40" s="130">
        <f t="shared" si="1"/>
        <v>48000</v>
      </c>
      <c r="H40" s="189">
        <f t="shared" si="1"/>
        <v>0</v>
      </c>
      <c r="I40" s="190">
        <f t="shared" si="1"/>
        <v>48000</v>
      </c>
    </row>
    <row r="42" spans="1:3" ht="28.5">
      <c r="A42" s="411" t="s">
        <v>113</v>
      </c>
      <c r="B42" s="180"/>
      <c r="C42" s="179"/>
    </row>
    <row r="43" spans="1:7" ht="14.25">
      <c r="A43" s="412" t="s">
        <v>119</v>
      </c>
      <c r="B43" s="186"/>
      <c r="C43" s="226"/>
      <c r="D43" s="229"/>
      <c r="E43" s="396" t="s">
        <v>479</v>
      </c>
      <c r="F43" s="398" t="s">
        <v>481</v>
      </c>
      <c r="G43" s="4"/>
    </row>
    <row r="44" spans="1:6" ht="14.25">
      <c r="A44" s="413" t="s">
        <v>152</v>
      </c>
      <c r="B44" s="194">
        <f>D23+D40</f>
        <v>113000</v>
      </c>
      <c r="C44" s="227"/>
      <c r="D44" s="230"/>
      <c r="E44" s="397">
        <f>H23+H40</f>
        <v>54000</v>
      </c>
      <c r="F44" s="399">
        <f>I23+I40</f>
        <v>187200</v>
      </c>
    </row>
    <row r="45" spans="1:5" ht="14.25">
      <c r="A45" s="414" t="s">
        <v>15</v>
      </c>
      <c r="B45" s="194">
        <f>E23+E40</f>
        <v>104000</v>
      </c>
      <c r="C45" s="227"/>
      <c r="D45" s="231"/>
      <c r="E45" s="67"/>
    </row>
    <row r="46" spans="1:5" ht="14.25">
      <c r="A46" s="415" t="s">
        <v>82</v>
      </c>
      <c r="B46" s="247">
        <f>D34</f>
        <v>1000</v>
      </c>
      <c r="C46" s="227"/>
      <c r="D46" s="232"/>
      <c r="E46" s="67"/>
    </row>
    <row r="47" spans="1:5" ht="14.25">
      <c r="A47" s="416" t="s">
        <v>301</v>
      </c>
      <c r="B47" s="247">
        <v>2000</v>
      </c>
      <c r="C47" s="227"/>
      <c r="D47" s="232"/>
      <c r="E47" s="67"/>
    </row>
    <row r="48" spans="1:5" ht="14.25">
      <c r="A48" s="417" t="s">
        <v>300</v>
      </c>
      <c r="B48" s="194">
        <f>F40+F23-2000</f>
        <v>21200</v>
      </c>
      <c r="C48" s="227"/>
      <c r="D48" s="232"/>
      <c r="E48" s="67"/>
    </row>
    <row r="49" spans="1:5" ht="14.25">
      <c r="A49" s="418"/>
      <c r="B49" s="186"/>
      <c r="C49" s="228"/>
      <c r="D49" s="232"/>
      <c r="E49" s="67"/>
    </row>
    <row r="50" spans="1:5" ht="14.25">
      <c r="A50" s="418"/>
      <c r="B50" s="186"/>
      <c r="C50" s="227"/>
      <c r="D50" s="232"/>
      <c r="E50" s="67"/>
    </row>
    <row r="51" spans="1:5" ht="14.25">
      <c r="A51" s="419"/>
      <c r="B51" s="186"/>
      <c r="C51" s="227"/>
      <c r="D51" s="232"/>
      <c r="E51" s="67"/>
    </row>
    <row r="52" spans="1:5" ht="14.25">
      <c r="A52" s="412" t="s">
        <v>299</v>
      </c>
      <c r="B52" s="194">
        <f>SUM(B44:B51)</f>
        <v>241200</v>
      </c>
      <c r="C52" s="192"/>
      <c r="D52" s="230"/>
      <c r="E52" s="43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3"/>
  <sheetViews>
    <sheetView workbookViewId="0" topLeftCell="A373">
      <selection activeCell="F386" sqref="F386"/>
    </sheetView>
  </sheetViews>
  <sheetFormatPr defaultColWidth="9.140625" defaultRowHeight="15"/>
  <cols>
    <col min="1" max="1" width="30.00390625" style="0" customWidth="1"/>
    <col min="2" max="2" width="29.7109375" style="0" customWidth="1"/>
    <col min="3" max="3" width="12.57421875" style="0" customWidth="1"/>
    <col min="4" max="4" width="16.7109375" style="0" customWidth="1"/>
    <col min="5" max="5" width="25.7109375" style="0" bestFit="1" customWidth="1"/>
    <col min="6" max="6" width="16.7109375" style="0" bestFit="1" customWidth="1"/>
    <col min="7" max="7" width="13.28125" style="0" customWidth="1"/>
    <col min="10" max="10" width="24.140625" style="0" customWidth="1"/>
    <col min="11" max="11" width="15.28125" style="0" customWidth="1"/>
    <col min="12" max="12" width="21.28125" style="0" customWidth="1"/>
  </cols>
  <sheetData>
    <row r="1" spans="1:12" ht="14.25">
      <c r="A1" s="74" t="s">
        <v>157</v>
      </c>
      <c r="B1" s="75"/>
      <c r="C1" s="75"/>
      <c r="D1" s="75"/>
      <c r="E1" s="75"/>
      <c r="F1" s="75"/>
      <c r="G1" s="76"/>
      <c r="H1" s="45"/>
      <c r="I1" s="45"/>
      <c r="J1" s="179"/>
      <c r="K1" s="179"/>
      <c r="L1" s="179"/>
    </row>
    <row r="2" spans="1:12" ht="14.25">
      <c r="A2" s="286" t="s">
        <v>112</v>
      </c>
      <c r="B2" s="287"/>
      <c r="C2" s="287"/>
      <c r="D2" s="287"/>
      <c r="E2" s="287"/>
      <c r="F2" s="287"/>
      <c r="G2" s="287"/>
      <c r="H2" s="101"/>
      <c r="I2" s="61"/>
      <c r="J2" s="421" t="s">
        <v>445</v>
      </c>
      <c r="K2" s="422"/>
      <c r="L2" s="423"/>
    </row>
    <row r="3" spans="1:12" ht="14.25">
      <c r="A3" s="73" t="s">
        <v>114</v>
      </c>
      <c r="B3" s="73" t="s">
        <v>6</v>
      </c>
      <c r="C3" s="73" t="s">
        <v>7</v>
      </c>
      <c r="D3" s="73" t="s">
        <v>115</v>
      </c>
      <c r="E3" s="73" t="s">
        <v>116</v>
      </c>
      <c r="F3" s="73" t="s">
        <v>117</v>
      </c>
      <c r="G3" s="73" t="s">
        <v>8</v>
      </c>
      <c r="H3" s="100" t="s">
        <v>118</v>
      </c>
      <c r="I3" s="58"/>
      <c r="J3" s="63" t="s">
        <v>119</v>
      </c>
      <c r="K3" s="63"/>
      <c r="L3" s="64" t="s">
        <v>8</v>
      </c>
    </row>
    <row r="4" spans="1:12" ht="14.25">
      <c r="A4" s="48" t="s">
        <v>120</v>
      </c>
      <c r="B4" s="48">
        <v>500</v>
      </c>
      <c r="C4" s="49" t="s">
        <v>0</v>
      </c>
      <c r="D4" s="165">
        <v>600</v>
      </c>
      <c r="E4" s="165">
        <v>0</v>
      </c>
      <c r="F4" s="165">
        <v>600</v>
      </c>
      <c r="G4" s="165">
        <f aca="true" t="shared" si="0" ref="G4:G9">SUM(D4:F4)</f>
        <v>1200</v>
      </c>
      <c r="H4" s="77">
        <f>D4/$D$37</f>
        <v>4.5</v>
      </c>
      <c r="I4" s="59"/>
      <c r="J4" s="65" t="s">
        <v>82</v>
      </c>
      <c r="K4" s="46">
        <v>44167</v>
      </c>
      <c r="L4" s="47">
        <f>SUM(K4:K4)</f>
        <v>44167</v>
      </c>
    </row>
    <row r="5" spans="1:12" ht="14.25">
      <c r="A5" s="48" t="s">
        <v>121</v>
      </c>
      <c r="B5" s="48">
        <v>500</v>
      </c>
      <c r="C5" s="49" t="s">
        <v>0</v>
      </c>
      <c r="D5" s="165">
        <v>6000</v>
      </c>
      <c r="E5" s="165">
        <v>8750</v>
      </c>
      <c r="F5" s="165">
        <v>600</v>
      </c>
      <c r="G5" s="165">
        <f t="shared" si="0"/>
        <v>15350</v>
      </c>
      <c r="H5" s="77">
        <f>D5/$D$37</f>
        <v>45</v>
      </c>
      <c r="I5" s="59"/>
      <c r="J5" s="65" t="s">
        <v>122</v>
      </c>
      <c r="K5" s="46">
        <v>0</v>
      </c>
      <c r="L5" s="47">
        <f>SUM(K5:K5)</f>
        <v>0</v>
      </c>
    </row>
    <row r="6" spans="1:12" ht="14.25">
      <c r="A6" s="48" t="s">
        <v>123</v>
      </c>
      <c r="B6" s="48">
        <v>18</v>
      </c>
      <c r="C6" s="49" t="s">
        <v>1</v>
      </c>
      <c r="D6" s="165">
        <v>700</v>
      </c>
      <c r="E6" s="165">
        <v>3682</v>
      </c>
      <c r="F6" s="165">
        <v>0</v>
      </c>
      <c r="G6" s="165">
        <f t="shared" si="0"/>
        <v>4382</v>
      </c>
      <c r="H6" s="77">
        <f>D6/$D$37</f>
        <v>5.25</v>
      </c>
      <c r="I6" s="59"/>
      <c r="J6" s="65" t="s">
        <v>124</v>
      </c>
      <c r="K6" s="46">
        <v>500</v>
      </c>
      <c r="L6" s="47">
        <f>SUM(K6:K6)</f>
        <v>500</v>
      </c>
    </row>
    <row r="7" spans="1:12" ht="14.25">
      <c r="A7" s="48" t="s">
        <v>125</v>
      </c>
      <c r="B7" s="48">
        <v>200</v>
      </c>
      <c r="C7" s="49" t="s">
        <v>1</v>
      </c>
      <c r="D7" s="165">
        <v>400</v>
      </c>
      <c r="E7" s="165">
        <v>200</v>
      </c>
      <c r="F7" s="165">
        <v>0</v>
      </c>
      <c r="G7" s="165">
        <f t="shared" si="0"/>
        <v>600</v>
      </c>
      <c r="H7" s="77">
        <f>D7/$D$37</f>
        <v>3</v>
      </c>
      <c r="I7" s="59"/>
      <c r="J7" s="65" t="s">
        <v>446</v>
      </c>
      <c r="K7" s="46">
        <v>2200</v>
      </c>
      <c r="L7" s="47">
        <f>SUM(K7:K7)</f>
        <v>2200</v>
      </c>
    </row>
    <row r="8" spans="1:12" ht="14.25">
      <c r="A8" s="48" t="s">
        <v>126</v>
      </c>
      <c r="B8" s="48">
        <v>6</v>
      </c>
      <c r="C8" s="49" t="s">
        <v>1</v>
      </c>
      <c r="D8" s="165">
        <v>1200</v>
      </c>
      <c r="E8" s="165">
        <v>18435</v>
      </c>
      <c r="F8" s="165">
        <v>1000</v>
      </c>
      <c r="G8" s="166">
        <f t="shared" si="0"/>
        <v>20635</v>
      </c>
      <c r="H8" s="77">
        <f>D8/$D$37</f>
        <v>9</v>
      </c>
      <c r="I8" s="59"/>
      <c r="J8" s="65"/>
      <c r="K8" s="46"/>
      <c r="L8" s="47"/>
    </row>
    <row r="9" spans="1:12" ht="14.25">
      <c r="A9" s="48" t="s">
        <v>127</v>
      </c>
      <c r="B9" s="48"/>
      <c r="C9" s="49"/>
      <c r="D9" s="165">
        <v>4200</v>
      </c>
      <c r="E9" s="165"/>
      <c r="F9" s="165"/>
      <c r="G9" s="165">
        <f t="shared" si="0"/>
        <v>4200</v>
      </c>
      <c r="H9" s="77">
        <f>D9/$D$38</f>
        <v>21</v>
      </c>
      <c r="I9" s="59"/>
      <c r="J9" s="65"/>
      <c r="K9" s="47"/>
      <c r="L9" s="47"/>
    </row>
    <row r="10" spans="1:12" ht="14.25">
      <c r="A10" s="121" t="s">
        <v>298</v>
      </c>
      <c r="B10" s="112"/>
      <c r="C10" s="113"/>
      <c r="D10" s="288">
        <f>SUM(D4:D9)</f>
        <v>13100</v>
      </c>
      <c r="E10" s="288">
        <f>SUM(E4:E9)</f>
        <v>31067</v>
      </c>
      <c r="F10" s="288">
        <f>SUM(F4:F9)</f>
        <v>2200</v>
      </c>
      <c r="G10" s="289">
        <f>SUM(G4:G9)</f>
        <v>46367</v>
      </c>
      <c r="H10" s="78">
        <f>SUM(H4:H9)</f>
        <v>87.75</v>
      </c>
      <c r="I10" s="60"/>
      <c r="J10" s="63" t="s">
        <v>128</v>
      </c>
      <c r="K10" s="66">
        <f>SUM(K4:K9)</f>
        <v>46867</v>
      </c>
      <c r="L10" s="66">
        <f>SUM(L4:L9)</f>
        <v>46867</v>
      </c>
    </row>
    <row r="11" spans="1:12" ht="14.25">
      <c r="A11" s="89"/>
      <c r="B11" s="89"/>
      <c r="C11" s="89"/>
      <c r="D11" s="90"/>
      <c r="E11" s="90"/>
      <c r="F11" s="90"/>
      <c r="G11" s="90"/>
      <c r="H11" s="91"/>
      <c r="I11" s="60"/>
      <c r="J11" s="58"/>
      <c r="K11" s="60"/>
      <c r="L11" s="60"/>
    </row>
    <row r="12" spans="1:12" ht="14.25">
      <c r="A12" s="51"/>
      <c r="B12" s="45"/>
      <c r="C12" s="45"/>
      <c r="D12" s="45"/>
      <c r="E12" s="45"/>
      <c r="F12" s="45"/>
      <c r="G12" s="45"/>
      <c r="H12" s="45"/>
      <c r="I12" s="45"/>
      <c r="J12" s="179"/>
      <c r="K12" s="179"/>
      <c r="L12" s="179"/>
    </row>
    <row r="13" spans="1:12" ht="14.25">
      <c r="A13" s="82" t="s">
        <v>15</v>
      </c>
      <c r="B13" s="83" t="s">
        <v>129</v>
      </c>
      <c r="C13" s="83" t="s">
        <v>1</v>
      </c>
      <c r="D13" s="83" t="s">
        <v>281</v>
      </c>
      <c r="E13" s="84" t="s">
        <v>130</v>
      </c>
      <c r="F13" s="52"/>
      <c r="G13" s="53"/>
      <c r="H13" s="45"/>
      <c r="I13" s="45"/>
      <c r="J13" s="179"/>
      <c r="K13" s="179"/>
      <c r="L13" s="179"/>
    </row>
    <row r="14" spans="1:12" ht="14.25">
      <c r="A14" s="85" t="s">
        <v>131</v>
      </c>
      <c r="B14" s="86" t="s">
        <v>132</v>
      </c>
      <c r="C14" s="86">
        <v>25</v>
      </c>
      <c r="D14" s="167">
        <v>31.62</v>
      </c>
      <c r="E14" s="168">
        <f aca="true" t="shared" si="1" ref="E14:E19">C14*D14</f>
        <v>790.5</v>
      </c>
      <c r="F14" s="45"/>
      <c r="G14" s="45"/>
      <c r="H14" s="45"/>
      <c r="I14" s="45"/>
      <c r="J14" s="179"/>
      <c r="K14" s="179"/>
      <c r="L14" s="179"/>
    </row>
    <row r="15" spans="1:12" ht="14.25">
      <c r="A15" s="79" t="s">
        <v>133</v>
      </c>
      <c r="B15" s="48" t="s">
        <v>134</v>
      </c>
      <c r="C15" s="48">
        <v>25</v>
      </c>
      <c r="D15" s="165">
        <v>15.5</v>
      </c>
      <c r="E15" s="169">
        <f t="shared" si="1"/>
        <v>387.5</v>
      </c>
      <c r="F15" s="45"/>
      <c r="G15" s="45"/>
      <c r="H15" s="45"/>
      <c r="I15" s="45"/>
      <c r="J15" s="179"/>
      <c r="K15" s="179"/>
      <c r="L15" s="179"/>
    </row>
    <row r="16" spans="1:12" ht="14.25">
      <c r="A16" s="79" t="s">
        <v>135</v>
      </c>
      <c r="B16" s="48"/>
      <c r="C16" s="48">
        <v>14</v>
      </c>
      <c r="D16" s="165">
        <v>50</v>
      </c>
      <c r="E16" s="169">
        <f t="shared" si="1"/>
        <v>700</v>
      </c>
      <c r="F16" s="45"/>
      <c r="G16" s="45"/>
      <c r="H16" s="45"/>
      <c r="I16" s="45"/>
      <c r="J16" s="179"/>
      <c r="K16" s="179"/>
      <c r="L16" s="179"/>
    </row>
    <row r="17" spans="1:12" ht="14.25">
      <c r="A17" s="79" t="s">
        <v>136</v>
      </c>
      <c r="B17" s="48"/>
      <c r="C17" s="48">
        <v>4</v>
      </c>
      <c r="D17" s="165">
        <v>400</v>
      </c>
      <c r="E17" s="169">
        <f t="shared" si="1"/>
        <v>1600</v>
      </c>
      <c r="F17" s="45"/>
      <c r="G17" s="45"/>
      <c r="H17" s="45"/>
      <c r="I17" s="45"/>
      <c r="J17" s="179"/>
      <c r="K17" s="179"/>
      <c r="L17" s="179"/>
    </row>
    <row r="18" spans="1:12" ht="14.25">
      <c r="A18" s="79" t="s">
        <v>137</v>
      </c>
      <c r="B18" s="48"/>
      <c r="C18" s="48">
        <v>30</v>
      </c>
      <c r="D18" s="165">
        <v>6.82</v>
      </c>
      <c r="E18" s="169">
        <f t="shared" si="1"/>
        <v>204.60000000000002</v>
      </c>
      <c r="F18" s="53"/>
      <c r="G18" s="45"/>
      <c r="H18" s="45"/>
      <c r="I18" s="45"/>
      <c r="J18" s="179"/>
      <c r="K18" s="179"/>
      <c r="L18" s="179"/>
    </row>
    <row r="19" spans="1:12" ht="14.25">
      <c r="A19" s="290" t="s">
        <v>138</v>
      </c>
      <c r="B19" s="48"/>
      <c r="C19" s="48"/>
      <c r="D19" s="165"/>
      <c r="E19" s="169">
        <f t="shared" si="1"/>
        <v>0</v>
      </c>
      <c r="F19" s="45"/>
      <c r="G19" s="45"/>
      <c r="H19" s="45"/>
      <c r="I19" s="45"/>
      <c r="J19" s="179"/>
      <c r="K19" s="179"/>
      <c r="L19" s="179"/>
    </row>
    <row r="20" spans="1:12" ht="14.25">
      <c r="A20" s="290" t="s">
        <v>139</v>
      </c>
      <c r="B20" s="48"/>
      <c r="C20" s="48"/>
      <c r="D20" s="165"/>
      <c r="E20" s="169">
        <v>0</v>
      </c>
      <c r="F20" s="45"/>
      <c r="G20" s="45"/>
      <c r="H20" s="45"/>
      <c r="I20" s="45"/>
      <c r="J20" s="179"/>
      <c r="K20" s="179"/>
      <c r="L20" s="179"/>
    </row>
    <row r="21" spans="1:12" ht="14.25">
      <c r="A21" s="79" t="s">
        <v>140</v>
      </c>
      <c r="B21" s="48"/>
      <c r="C21" s="48">
        <v>500</v>
      </c>
      <c r="D21" s="165">
        <v>17.5</v>
      </c>
      <c r="E21" s="169">
        <f>C21*D21</f>
        <v>8750</v>
      </c>
      <c r="F21" s="45"/>
      <c r="G21" s="45"/>
      <c r="H21" s="45"/>
      <c r="I21" s="45"/>
      <c r="J21" s="179"/>
      <c r="K21" s="179"/>
      <c r="L21" s="179"/>
    </row>
    <row r="22" spans="1:12" ht="14.25">
      <c r="A22" s="79" t="s">
        <v>125</v>
      </c>
      <c r="B22" s="48"/>
      <c r="C22" s="48">
        <v>200</v>
      </c>
      <c r="D22" s="165">
        <v>1</v>
      </c>
      <c r="E22" s="170">
        <f>C22*D22</f>
        <v>200</v>
      </c>
      <c r="F22" s="45"/>
      <c r="G22" s="45"/>
      <c r="H22" s="45"/>
      <c r="I22" s="45"/>
      <c r="J22" s="179"/>
      <c r="K22" s="179"/>
      <c r="L22" s="179"/>
    </row>
    <row r="23" spans="1:12" ht="14.25">
      <c r="A23" s="80"/>
      <c r="B23" s="81"/>
      <c r="C23" s="81"/>
      <c r="D23" s="171"/>
      <c r="E23" s="172">
        <f>SUM(E14:E22)</f>
        <v>12632.6</v>
      </c>
      <c r="F23" s="45"/>
      <c r="G23" s="291"/>
      <c r="H23" s="45"/>
      <c r="I23" s="45"/>
      <c r="J23" s="179"/>
      <c r="K23" s="179"/>
      <c r="L23" s="179"/>
    </row>
    <row r="24" spans="1:12" ht="14.25">
      <c r="A24" s="87" t="s">
        <v>141</v>
      </c>
      <c r="B24" s="88"/>
      <c r="C24" s="88" t="s">
        <v>1</v>
      </c>
      <c r="D24" s="88" t="s">
        <v>142</v>
      </c>
      <c r="E24" s="57" t="s">
        <v>143</v>
      </c>
      <c r="F24" s="45"/>
      <c r="G24" s="45"/>
      <c r="H24" s="45"/>
      <c r="I24" s="45"/>
      <c r="J24" s="179"/>
      <c r="K24" s="179"/>
      <c r="L24" s="179"/>
    </row>
    <row r="25" spans="1:12" ht="14.25">
      <c r="A25" s="85" t="s">
        <v>144</v>
      </c>
      <c r="B25" s="86" t="s">
        <v>145</v>
      </c>
      <c r="C25" s="86">
        <v>1</v>
      </c>
      <c r="D25" s="167">
        <v>3348</v>
      </c>
      <c r="E25" s="168">
        <f aca="true" t="shared" si="2" ref="E25:E30">D25*1.24</f>
        <v>4151.5199999999995</v>
      </c>
      <c r="F25" s="45"/>
      <c r="G25" s="45"/>
      <c r="H25" s="45"/>
      <c r="I25" s="45"/>
      <c r="J25" s="179"/>
      <c r="K25" s="179"/>
      <c r="L25" s="179"/>
    </row>
    <row r="26" spans="1:12" ht="14.25">
      <c r="A26" s="54" t="s">
        <v>146</v>
      </c>
      <c r="B26" s="48" t="s">
        <v>145</v>
      </c>
      <c r="C26" s="48">
        <v>1</v>
      </c>
      <c r="D26" s="165">
        <v>2807</v>
      </c>
      <c r="E26" s="173">
        <f t="shared" si="2"/>
        <v>3480.68</v>
      </c>
      <c r="F26" s="45"/>
      <c r="G26" s="45"/>
      <c r="H26" s="45"/>
      <c r="I26" s="45"/>
      <c r="J26" s="179"/>
      <c r="K26" s="179"/>
      <c r="L26" s="179"/>
    </row>
    <row r="27" spans="1:12" ht="14.25">
      <c r="A27" s="54" t="s">
        <v>147</v>
      </c>
      <c r="B27" s="48" t="s">
        <v>145</v>
      </c>
      <c r="C27" s="48">
        <v>1</v>
      </c>
      <c r="D27" s="165">
        <v>3278</v>
      </c>
      <c r="E27" s="173">
        <f t="shared" si="2"/>
        <v>4064.72</v>
      </c>
      <c r="F27" s="45"/>
      <c r="G27" s="45"/>
      <c r="H27" s="45"/>
      <c r="I27" s="45"/>
      <c r="J27" s="179"/>
      <c r="K27" s="179"/>
      <c r="L27" s="179"/>
    </row>
    <row r="28" spans="1:12" ht="14.25">
      <c r="A28" s="54" t="s">
        <v>148</v>
      </c>
      <c r="B28" s="48" t="s">
        <v>149</v>
      </c>
      <c r="C28" s="48">
        <v>1</v>
      </c>
      <c r="D28" s="165">
        <v>2885</v>
      </c>
      <c r="E28" s="173">
        <f t="shared" si="2"/>
        <v>3577.4</v>
      </c>
      <c r="F28" s="45"/>
      <c r="G28" s="45"/>
      <c r="H28" s="45"/>
      <c r="I28" s="45"/>
      <c r="J28" s="179"/>
      <c r="K28" s="179"/>
      <c r="L28" s="179"/>
    </row>
    <row r="29" spans="1:12" ht="14.25">
      <c r="A29" s="54" t="s">
        <v>150</v>
      </c>
      <c r="B29" s="48" t="s">
        <v>145</v>
      </c>
      <c r="C29" s="48">
        <v>1</v>
      </c>
      <c r="D29" s="165">
        <v>1906</v>
      </c>
      <c r="E29" s="173">
        <f t="shared" si="2"/>
        <v>2363.44</v>
      </c>
      <c r="F29" s="370"/>
      <c r="G29" s="45"/>
      <c r="H29" s="45"/>
      <c r="I29" s="45"/>
      <c r="J29" s="179"/>
      <c r="K29" s="179"/>
      <c r="L29" s="179"/>
    </row>
    <row r="30" spans="1:12" ht="14.25">
      <c r="A30" s="54" t="s">
        <v>151</v>
      </c>
      <c r="B30" s="48" t="s">
        <v>149</v>
      </c>
      <c r="C30" s="48">
        <v>1</v>
      </c>
      <c r="D30" s="165">
        <v>643</v>
      </c>
      <c r="E30" s="174">
        <f t="shared" si="2"/>
        <v>797.32</v>
      </c>
      <c r="F30" s="370"/>
      <c r="G30" s="99"/>
      <c r="H30" s="45"/>
      <c r="I30" s="45"/>
      <c r="J30" s="179"/>
      <c r="K30" s="179"/>
      <c r="L30" s="179"/>
    </row>
    <row r="31" spans="1:12" ht="14.25">
      <c r="A31" s="54"/>
      <c r="B31" s="48"/>
      <c r="C31" s="48"/>
      <c r="D31" s="175"/>
      <c r="E31" s="172">
        <f>SUM(E25:E30)</f>
        <v>18435.079999999998</v>
      </c>
      <c r="F31" s="370"/>
      <c r="G31" s="53"/>
      <c r="H31" s="55"/>
      <c r="I31" s="45"/>
      <c r="J31" s="179"/>
      <c r="K31" s="179"/>
      <c r="L31" s="179"/>
    </row>
    <row r="32" spans="1:12" ht="14.25">
      <c r="A32" s="56"/>
      <c r="B32" s="50"/>
      <c r="C32" s="50"/>
      <c r="D32" s="50"/>
      <c r="E32" s="57"/>
      <c r="F32" s="45"/>
      <c r="G32" s="53"/>
      <c r="H32" s="45"/>
      <c r="I32" s="45"/>
      <c r="J32" s="179"/>
      <c r="K32" s="179"/>
      <c r="L32" s="179"/>
    </row>
    <row r="33" spans="1:12" ht="15">
      <c r="A33" s="114"/>
      <c r="B33" s="115"/>
      <c r="C33" s="115"/>
      <c r="D33" s="120" t="s">
        <v>98</v>
      </c>
      <c r="E33" s="292">
        <f>E23+E31</f>
        <v>31067.68</v>
      </c>
      <c r="F33" s="291"/>
      <c r="G33" s="53"/>
      <c r="H33" s="45"/>
      <c r="I33" s="45"/>
      <c r="J33" s="179"/>
      <c r="K33" s="179"/>
      <c r="L33" s="179"/>
    </row>
    <row r="34" spans="1:12" ht="15">
      <c r="A34" s="92"/>
      <c r="B34" s="92"/>
      <c r="C34" s="92"/>
      <c r="D34" s="93"/>
      <c r="E34" s="94"/>
      <c r="F34" s="45"/>
      <c r="G34" s="53"/>
      <c r="H34" s="45"/>
      <c r="I34" s="45"/>
      <c r="J34" s="179"/>
      <c r="K34" s="179"/>
      <c r="L34" s="179"/>
    </row>
    <row r="35" spans="1:12" ht="14.25">
      <c r="A35" s="45"/>
      <c r="B35" s="45"/>
      <c r="C35" s="45"/>
      <c r="D35" s="45"/>
      <c r="E35" s="45"/>
      <c r="F35" s="45"/>
      <c r="G35" s="293"/>
      <c r="H35" s="45"/>
      <c r="I35" s="45"/>
      <c r="J35" s="179"/>
      <c r="K35" s="179"/>
      <c r="L35" s="179"/>
    </row>
    <row r="36" spans="1:12" ht="14.25">
      <c r="A36" s="72" t="s">
        <v>152</v>
      </c>
      <c r="B36" s="70" t="s">
        <v>282</v>
      </c>
      <c r="C36" s="71" t="s">
        <v>153</v>
      </c>
      <c r="D36" s="70" t="s">
        <v>154</v>
      </c>
      <c r="E36" s="45"/>
      <c r="F36" s="45"/>
      <c r="G36" s="99"/>
      <c r="H36" s="45"/>
      <c r="I36" s="45"/>
      <c r="J36" s="179"/>
      <c r="K36" s="179"/>
      <c r="L36" s="179"/>
    </row>
    <row r="37" spans="1:12" ht="14.25">
      <c r="A37" s="70" t="s">
        <v>155</v>
      </c>
      <c r="B37" s="153">
        <v>2000</v>
      </c>
      <c r="C37" s="153">
        <f>B37*1.4</f>
        <v>2800</v>
      </c>
      <c r="D37" s="144">
        <f>C37/21</f>
        <v>133.33333333333334</v>
      </c>
      <c r="E37" s="45"/>
      <c r="F37" s="45"/>
      <c r="G37" s="45"/>
      <c r="H37" s="45"/>
      <c r="I37" s="45"/>
      <c r="J37" s="179"/>
      <c r="K37" s="179"/>
      <c r="L37" s="179"/>
    </row>
    <row r="38" spans="1:12" ht="14.25">
      <c r="A38" s="70" t="s">
        <v>156</v>
      </c>
      <c r="B38" s="153">
        <v>3000</v>
      </c>
      <c r="C38" s="153">
        <f>B38*1.4</f>
        <v>4200</v>
      </c>
      <c r="D38" s="144">
        <f>C38/21</f>
        <v>200</v>
      </c>
      <c r="E38" s="45"/>
      <c r="F38" s="45"/>
      <c r="G38" s="45"/>
      <c r="H38" s="45"/>
      <c r="I38" s="45"/>
      <c r="J38" s="179"/>
      <c r="K38" s="179"/>
      <c r="L38" s="179"/>
    </row>
    <row r="39" spans="1:12" ht="14.25">
      <c r="A39" s="71" t="s">
        <v>124</v>
      </c>
      <c r="B39" s="154">
        <v>2.5</v>
      </c>
      <c r="C39" s="153">
        <f>H10*2</f>
        <v>175.5</v>
      </c>
      <c r="D39" s="153">
        <f>B39*C39</f>
        <v>438.75</v>
      </c>
      <c r="E39" s="45"/>
      <c r="F39" s="45"/>
      <c r="G39" s="45"/>
      <c r="H39" s="45"/>
      <c r="I39" s="45"/>
      <c r="J39" s="179"/>
      <c r="K39" s="179"/>
      <c r="L39" s="179"/>
    </row>
    <row r="40" spans="1:12" ht="14.2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ht="14.25">
      <c r="A41" s="180" t="s">
        <v>322</v>
      </c>
      <c r="B41" s="180"/>
      <c r="C41" s="179"/>
      <c r="D41" s="179"/>
      <c r="E41" s="179"/>
      <c r="F41" s="179"/>
      <c r="G41" s="179"/>
      <c r="H41" s="179"/>
      <c r="I41" s="179"/>
      <c r="J41" s="179"/>
      <c r="K41" s="179"/>
      <c r="L41" s="179"/>
    </row>
    <row r="42" spans="1:12" ht="14.25">
      <c r="A42" s="189" t="s">
        <v>158</v>
      </c>
      <c r="B42" s="189" t="s">
        <v>159</v>
      </c>
      <c r="C42" s="189" t="s">
        <v>160</v>
      </c>
      <c r="D42" s="189"/>
      <c r="E42" s="179"/>
      <c r="F42" s="179"/>
      <c r="G42" s="179"/>
      <c r="H42" s="179"/>
      <c r="I42" s="179"/>
      <c r="J42" s="179"/>
      <c r="K42" s="179"/>
      <c r="L42" s="179"/>
    </row>
    <row r="43" spans="1:12" ht="14.25">
      <c r="A43" s="189" t="s">
        <v>161</v>
      </c>
      <c r="B43" s="189">
        <v>80</v>
      </c>
      <c r="C43" s="162">
        <v>50</v>
      </c>
      <c r="D43" s="162">
        <f>B43*C43</f>
        <v>4000</v>
      </c>
      <c r="E43" s="179"/>
      <c r="F43" s="179"/>
      <c r="G43" s="179"/>
      <c r="H43" s="179"/>
      <c r="I43" s="179"/>
      <c r="J43" s="179"/>
      <c r="K43" s="179"/>
      <c r="L43" s="179"/>
    </row>
    <row r="44" spans="1:12" ht="14.25">
      <c r="A44" s="189" t="s">
        <v>162</v>
      </c>
      <c r="B44" s="189">
        <v>14</v>
      </c>
      <c r="C44" s="162">
        <v>50</v>
      </c>
      <c r="D44" s="162">
        <f aca="true" t="shared" si="3" ref="D44:D57">B44*C44</f>
        <v>700</v>
      </c>
      <c r="E44" s="179"/>
      <c r="F44" s="179"/>
      <c r="G44" s="179"/>
      <c r="H44" s="179"/>
      <c r="I44" s="179"/>
      <c r="J44" s="179"/>
      <c r="K44" s="179"/>
      <c r="L44" s="179"/>
    </row>
    <row r="45" spans="1:12" ht="14.25">
      <c r="A45" s="189" t="s">
        <v>163</v>
      </c>
      <c r="B45" s="189">
        <v>13</v>
      </c>
      <c r="C45" s="162">
        <v>50</v>
      </c>
      <c r="D45" s="162">
        <f t="shared" si="3"/>
        <v>650</v>
      </c>
      <c r="E45" s="179"/>
      <c r="F45" s="179"/>
      <c r="G45" s="179"/>
      <c r="H45" s="179"/>
      <c r="I45" s="179"/>
      <c r="J45" s="179"/>
      <c r="K45" s="179"/>
      <c r="L45" s="179"/>
    </row>
    <row r="46" spans="1:12" ht="14.25">
      <c r="A46" s="189" t="s">
        <v>164</v>
      </c>
      <c r="B46" s="189">
        <v>38</v>
      </c>
      <c r="C46" s="162">
        <v>50</v>
      </c>
      <c r="D46" s="162">
        <f t="shared" si="3"/>
        <v>1900</v>
      </c>
      <c r="E46" s="179"/>
      <c r="F46" s="179"/>
      <c r="G46" s="179"/>
      <c r="H46" s="179"/>
      <c r="I46" s="179"/>
      <c r="J46" s="179"/>
      <c r="K46" s="179"/>
      <c r="L46" s="179"/>
    </row>
    <row r="47" spans="1:12" ht="14.25">
      <c r="A47" s="189" t="s">
        <v>165</v>
      </c>
      <c r="B47" s="189">
        <v>40</v>
      </c>
      <c r="C47" s="162">
        <v>50</v>
      </c>
      <c r="D47" s="162">
        <f t="shared" si="3"/>
        <v>2000</v>
      </c>
      <c r="E47" s="179"/>
      <c r="F47" s="179"/>
      <c r="G47" s="179"/>
      <c r="H47" s="179"/>
      <c r="I47" s="179"/>
      <c r="J47" s="179"/>
      <c r="K47" s="179"/>
      <c r="L47" s="179"/>
    </row>
    <row r="48" spans="1:12" ht="14.25">
      <c r="A48" s="189" t="s">
        <v>166</v>
      </c>
      <c r="B48" s="189">
        <v>8</v>
      </c>
      <c r="C48" s="162">
        <v>50</v>
      </c>
      <c r="D48" s="162">
        <f t="shared" si="3"/>
        <v>400</v>
      </c>
      <c r="E48" s="179"/>
      <c r="F48" s="179"/>
      <c r="G48" s="179"/>
      <c r="H48" s="179"/>
      <c r="I48" s="179"/>
      <c r="J48" s="179"/>
      <c r="K48" s="179"/>
      <c r="L48" s="179"/>
    </row>
    <row r="49" spans="1:12" ht="14.25">
      <c r="A49" s="189" t="s">
        <v>167</v>
      </c>
      <c r="B49" s="189">
        <v>12</v>
      </c>
      <c r="C49" s="162">
        <v>50</v>
      </c>
      <c r="D49" s="162">
        <f t="shared" si="3"/>
        <v>600</v>
      </c>
      <c r="E49" s="179"/>
      <c r="F49" s="179"/>
      <c r="G49" s="179"/>
      <c r="H49" s="179"/>
      <c r="I49" s="179"/>
      <c r="J49" s="179"/>
      <c r="K49" s="179"/>
      <c r="L49" s="179"/>
    </row>
    <row r="50" spans="1:12" ht="14.25">
      <c r="A50" s="189" t="s">
        <v>168</v>
      </c>
      <c r="B50" s="189">
        <v>30</v>
      </c>
      <c r="C50" s="162">
        <v>50</v>
      </c>
      <c r="D50" s="162">
        <f t="shared" si="3"/>
        <v>1500</v>
      </c>
      <c r="E50" s="179"/>
      <c r="F50" s="179"/>
      <c r="G50" s="179"/>
      <c r="H50" s="179"/>
      <c r="I50" s="179"/>
      <c r="J50" s="179"/>
      <c r="K50" s="179"/>
      <c r="L50" s="179"/>
    </row>
    <row r="51" spans="1:12" ht="14.25">
      <c r="A51" s="189" t="s">
        <v>447</v>
      </c>
      <c r="B51" s="189">
        <v>10</v>
      </c>
      <c r="C51" s="162">
        <v>50</v>
      </c>
      <c r="D51" s="162">
        <f t="shared" si="3"/>
        <v>500</v>
      </c>
      <c r="E51" s="179"/>
      <c r="F51" s="179"/>
      <c r="G51" s="179"/>
      <c r="H51" s="179"/>
      <c r="I51" s="179"/>
      <c r="J51" s="179"/>
      <c r="K51" s="179"/>
      <c r="L51" s="179"/>
    </row>
    <row r="52" spans="1:12" ht="14.25">
      <c r="A52" s="189" t="s">
        <v>169</v>
      </c>
      <c r="B52" s="189">
        <v>50</v>
      </c>
      <c r="C52" s="162">
        <v>50</v>
      </c>
      <c r="D52" s="162">
        <f t="shared" si="3"/>
        <v>2500</v>
      </c>
      <c r="E52" s="179"/>
      <c r="F52" s="179"/>
      <c r="G52" s="179"/>
      <c r="H52" s="179"/>
      <c r="I52" s="179"/>
      <c r="J52" s="179"/>
      <c r="K52" s="179"/>
      <c r="L52" s="179"/>
    </row>
    <row r="53" spans="1:12" ht="14.25">
      <c r="A53" s="189" t="s">
        <v>170</v>
      </c>
      <c r="B53" s="189">
        <v>6</v>
      </c>
      <c r="C53" s="162">
        <v>50</v>
      </c>
      <c r="D53" s="162">
        <f t="shared" si="3"/>
        <v>300</v>
      </c>
      <c r="E53" s="179"/>
      <c r="F53" s="179"/>
      <c r="G53" s="179"/>
      <c r="H53" s="179"/>
      <c r="I53" s="179"/>
      <c r="J53" s="179"/>
      <c r="K53" s="179"/>
      <c r="L53" s="179"/>
    </row>
    <row r="54" spans="1:12" ht="14.25">
      <c r="A54" s="189" t="s">
        <v>171</v>
      </c>
      <c r="B54" s="189">
        <v>10</v>
      </c>
      <c r="C54" s="162">
        <v>50</v>
      </c>
      <c r="D54" s="162">
        <f t="shared" si="3"/>
        <v>500</v>
      </c>
      <c r="E54" s="179"/>
      <c r="F54" s="179"/>
      <c r="G54" s="179"/>
      <c r="H54" s="179"/>
      <c r="I54" s="179"/>
      <c r="J54" s="179"/>
      <c r="K54" s="179"/>
      <c r="L54" s="179"/>
    </row>
    <row r="55" spans="1:12" ht="14.25">
      <c r="A55" s="189" t="s">
        <v>172</v>
      </c>
      <c r="B55" s="189">
        <v>14</v>
      </c>
      <c r="C55" s="162">
        <v>50</v>
      </c>
      <c r="D55" s="162">
        <f t="shared" si="3"/>
        <v>700</v>
      </c>
      <c r="E55" s="179"/>
      <c r="F55" s="179"/>
      <c r="G55" s="179"/>
      <c r="H55" s="179"/>
      <c r="I55" s="179"/>
      <c r="J55" s="179"/>
      <c r="K55" s="179"/>
      <c r="L55" s="179"/>
    </row>
    <row r="56" spans="1:12" ht="14.25">
      <c r="A56" s="189" t="s">
        <v>173</v>
      </c>
      <c r="B56" s="189">
        <v>6</v>
      </c>
      <c r="C56" s="162">
        <v>50</v>
      </c>
      <c r="D56" s="162">
        <f t="shared" si="3"/>
        <v>300</v>
      </c>
      <c r="E56" s="179"/>
      <c r="F56" s="179"/>
      <c r="G56" s="179"/>
      <c r="H56" s="179"/>
      <c r="I56" s="179"/>
      <c r="J56" s="179"/>
      <c r="K56" s="179"/>
      <c r="L56" s="179"/>
    </row>
    <row r="57" spans="1:12" ht="14.25">
      <c r="A57" s="189" t="s">
        <v>174</v>
      </c>
      <c r="B57" s="189">
        <v>8</v>
      </c>
      <c r="C57" s="162">
        <v>50</v>
      </c>
      <c r="D57" s="162">
        <f t="shared" si="3"/>
        <v>400</v>
      </c>
      <c r="E57" s="179"/>
      <c r="F57" s="179"/>
      <c r="G57" s="179"/>
      <c r="H57" s="179"/>
      <c r="I57" s="179"/>
      <c r="J57" s="179"/>
      <c r="K57" s="179"/>
      <c r="L57" s="179"/>
    </row>
    <row r="58" spans="1:12" ht="14.25">
      <c r="A58" s="189"/>
      <c r="B58" s="12"/>
      <c r="C58" s="163"/>
      <c r="D58" s="163">
        <f>SUM(D43:D57)</f>
        <v>16950</v>
      </c>
      <c r="E58" s="95"/>
      <c r="F58" s="179"/>
      <c r="G58" s="179"/>
      <c r="H58" s="179"/>
      <c r="I58" s="179"/>
      <c r="J58" s="179"/>
      <c r="K58" s="179"/>
      <c r="L58" s="179"/>
    </row>
    <row r="59" spans="1:12" ht="14.25">
      <c r="A59" s="189" t="s">
        <v>15</v>
      </c>
      <c r="B59" s="12"/>
      <c r="C59" s="163"/>
      <c r="D59" s="163">
        <v>12400</v>
      </c>
      <c r="E59" s="95"/>
      <c r="F59" s="179"/>
      <c r="G59" s="179"/>
      <c r="H59" s="179"/>
      <c r="I59" s="179"/>
      <c r="J59" s="179"/>
      <c r="K59" s="179"/>
      <c r="L59" s="179"/>
    </row>
    <row r="60" spans="1:12" ht="14.25">
      <c r="A60" s="189" t="s">
        <v>175</v>
      </c>
      <c r="B60" s="189">
        <v>6</v>
      </c>
      <c r="C60" s="162">
        <v>2800</v>
      </c>
      <c r="D60" s="163">
        <f>B60*C60</f>
        <v>16800</v>
      </c>
      <c r="E60" s="179"/>
      <c r="F60" s="179"/>
      <c r="G60" s="179"/>
      <c r="H60" s="179"/>
      <c r="I60" s="179"/>
      <c r="J60" s="179"/>
      <c r="K60" s="179"/>
      <c r="L60" s="179"/>
    </row>
    <row r="61" spans="1:12" ht="14.25">
      <c r="A61" s="189" t="s">
        <v>124</v>
      </c>
      <c r="B61" s="189">
        <v>2000</v>
      </c>
      <c r="C61" s="190">
        <v>0.43</v>
      </c>
      <c r="D61" s="163">
        <f>B61*C61</f>
        <v>860</v>
      </c>
      <c r="E61" s="164"/>
      <c r="F61" s="179"/>
      <c r="G61" s="179"/>
      <c r="H61" s="179"/>
      <c r="I61" s="179"/>
      <c r="J61" s="179"/>
      <c r="K61" s="179"/>
      <c r="L61" s="179"/>
    </row>
    <row r="62" spans="1:12" ht="14.25">
      <c r="A62" s="189"/>
      <c r="B62" s="189"/>
      <c r="C62" s="190"/>
      <c r="D62" s="190"/>
      <c r="E62" s="179"/>
      <c r="F62" s="179"/>
      <c r="G62" s="179"/>
      <c r="H62" s="179"/>
      <c r="I62" s="179"/>
      <c r="J62" s="179"/>
      <c r="K62" s="179"/>
      <c r="L62" s="179"/>
    </row>
    <row r="63" spans="1:12" ht="14.25">
      <c r="A63" s="119" t="s">
        <v>298</v>
      </c>
      <c r="B63" s="187"/>
      <c r="C63" s="193"/>
      <c r="D63" s="294">
        <f>SUM(D58:D61)</f>
        <v>47010</v>
      </c>
      <c r="E63" s="95"/>
      <c r="F63" s="179"/>
      <c r="G63" s="179"/>
      <c r="H63" s="179"/>
      <c r="I63" s="179"/>
      <c r="J63" s="179"/>
      <c r="K63" s="179"/>
      <c r="L63" s="179"/>
    </row>
    <row r="64" spans="1:12" ht="14.2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</row>
    <row r="65" spans="1:12" ht="14.2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</row>
    <row r="66" spans="1:12" ht="14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</row>
    <row r="67" spans="1:12" ht="14.25">
      <c r="A67" s="183" t="s">
        <v>15</v>
      </c>
      <c r="B67" s="185"/>
      <c r="C67" s="185"/>
      <c r="D67" s="185"/>
      <c r="E67" s="186"/>
      <c r="F67" s="179"/>
      <c r="G67" s="179"/>
      <c r="H67" s="179"/>
      <c r="I67" s="179"/>
      <c r="J67" s="179"/>
      <c r="K67" s="179"/>
      <c r="L67" s="179"/>
    </row>
    <row r="68" spans="1:12" ht="14.25">
      <c r="A68" s="96" t="s">
        <v>131</v>
      </c>
      <c r="B68" s="97" t="s">
        <v>132</v>
      </c>
      <c r="C68" s="176">
        <v>160</v>
      </c>
      <c r="D68" s="177">
        <v>35</v>
      </c>
      <c r="E68" s="176">
        <f>C68*D68</f>
        <v>5600</v>
      </c>
      <c r="F68" s="179"/>
      <c r="G68" s="179"/>
      <c r="H68" s="179"/>
      <c r="I68" s="179"/>
      <c r="J68" s="179"/>
      <c r="K68" s="179"/>
      <c r="L68" s="179"/>
    </row>
    <row r="69" spans="1:12" ht="14.25">
      <c r="A69" s="11" t="s">
        <v>133</v>
      </c>
      <c r="B69" s="189" t="s">
        <v>134</v>
      </c>
      <c r="C69" s="190">
        <v>160</v>
      </c>
      <c r="D69" s="162">
        <v>20</v>
      </c>
      <c r="E69" s="190">
        <f>C69*D69</f>
        <v>3200</v>
      </c>
      <c r="F69" s="179"/>
      <c r="G69" s="179"/>
      <c r="H69" s="179"/>
      <c r="I69" s="179"/>
      <c r="J69" s="179"/>
      <c r="K69" s="179"/>
      <c r="L69" s="179"/>
    </row>
    <row r="70" spans="1:12" ht="14.25">
      <c r="A70" s="11" t="s">
        <v>176</v>
      </c>
      <c r="B70" s="189"/>
      <c r="C70" s="190">
        <v>400</v>
      </c>
      <c r="D70" s="162">
        <v>3</v>
      </c>
      <c r="E70" s="190">
        <f>C70*D70</f>
        <v>1200</v>
      </c>
      <c r="F70" s="179"/>
      <c r="G70" s="179"/>
      <c r="H70" s="179"/>
      <c r="I70" s="179"/>
      <c r="J70" s="179"/>
      <c r="K70" s="179"/>
      <c r="L70" s="179"/>
    </row>
    <row r="71" spans="1:12" ht="14.25">
      <c r="A71" s="11" t="s">
        <v>137</v>
      </c>
      <c r="B71" s="189"/>
      <c r="C71" s="190">
        <v>300</v>
      </c>
      <c r="D71" s="162">
        <v>8</v>
      </c>
      <c r="E71" s="190">
        <f>C71*D71</f>
        <v>2400</v>
      </c>
      <c r="F71" s="179"/>
      <c r="G71" s="179"/>
      <c r="H71" s="179"/>
      <c r="I71" s="179"/>
      <c r="J71" s="179"/>
      <c r="K71" s="179"/>
      <c r="L71" s="179"/>
    </row>
    <row r="72" spans="1:12" ht="14.25">
      <c r="A72" s="118" t="s">
        <v>8</v>
      </c>
      <c r="B72" s="115"/>
      <c r="C72" s="178"/>
      <c r="D72" s="178"/>
      <c r="E72" s="294">
        <f>SUM(E68:E71)</f>
        <v>12400</v>
      </c>
      <c r="F72" s="179"/>
      <c r="G72" s="179"/>
      <c r="H72" s="179"/>
      <c r="I72" s="179"/>
      <c r="J72" s="179"/>
      <c r="K72" s="179"/>
      <c r="L72" s="179"/>
    </row>
    <row r="73" spans="1:12" ht="14.25">
      <c r="A73" s="284"/>
      <c r="B73" s="283"/>
      <c r="C73" s="21"/>
      <c r="D73" s="21"/>
      <c r="E73" s="43"/>
      <c r="F73" s="179"/>
      <c r="G73" s="179"/>
      <c r="H73" s="179"/>
      <c r="I73" s="179"/>
      <c r="J73" s="179"/>
      <c r="K73" s="179"/>
      <c r="L73" s="179"/>
    </row>
    <row r="74" spans="1:12" ht="14.25">
      <c r="A74" s="284"/>
      <c r="B74" s="283"/>
      <c r="C74" s="21"/>
      <c r="D74" s="21"/>
      <c r="E74" s="43"/>
      <c r="F74" s="179"/>
      <c r="G74" s="179"/>
      <c r="H74" s="179"/>
      <c r="I74" s="179"/>
      <c r="J74" s="179"/>
      <c r="K74" s="179"/>
      <c r="L74" s="179"/>
    </row>
    <row r="75" spans="1:12" ht="15">
      <c r="A75" s="424" t="s">
        <v>323</v>
      </c>
      <c r="B75" s="425"/>
      <c r="C75" s="425"/>
      <c r="D75" s="425"/>
      <c r="E75" s="425"/>
      <c r="F75" s="426"/>
      <c r="G75" s="179"/>
      <c r="H75" s="179"/>
      <c r="I75" s="179"/>
      <c r="J75" s="179"/>
      <c r="K75" s="179"/>
      <c r="L75" s="179"/>
    </row>
    <row r="76" spans="1:12" ht="15">
      <c r="A76" s="295" t="s">
        <v>324</v>
      </c>
      <c r="B76" s="296"/>
      <c r="C76" s="296"/>
      <c r="D76" s="296"/>
      <c r="E76" s="296"/>
      <c r="F76" s="297">
        <v>7000</v>
      </c>
      <c r="G76" s="179"/>
      <c r="H76" s="179"/>
      <c r="I76" s="179"/>
      <c r="J76" s="179"/>
      <c r="K76" s="179"/>
      <c r="L76" s="179"/>
    </row>
    <row r="77" spans="1:12" ht="15">
      <c r="A77" s="295" t="s">
        <v>325</v>
      </c>
      <c r="B77" s="296"/>
      <c r="C77" s="296"/>
      <c r="D77" s="296"/>
      <c r="E77" s="296"/>
      <c r="F77" s="297">
        <v>4000</v>
      </c>
      <c r="G77" s="179"/>
      <c r="H77" s="179"/>
      <c r="I77" s="179"/>
      <c r="J77" s="179"/>
      <c r="K77" s="179"/>
      <c r="L77" s="179"/>
    </row>
    <row r="78" spans="1:12" ht="15">
      <c r="A78" s="295" t="s">
        <v>326</v>
      </c>
      <c r="B78" s="296"/>
      <c r="C78" s="296"/>
      <c r="D78" s="296"/>
      <c r="E78" s="296"/>
      <c r="F78" s="297">
        <v>7000</v>
      </c>
      <c r="G78" s="179"/>
      <c r="H78" s="179"/>
      <c r="I78" s="179"/>
      <c r="J78" s="179"/>
      <c r="K78" s="179"/>
      <c r="L78" s="179"/>
    </row>
    <row r="79" spans="1:12" ht="15">
      <c r="A79" s="298" t="s">
        <v>298</v>
      </c>
      <c r="B79" s="296"/>
      <c r="C79" s="296"/>
      <c r="D79" s="296"/>
      <c r="E79" s="296"/>
      <c r="F79" s="299">
        <f>SUM(F76:F78)</f>
        <v>18000</v>
      </c>
      <c r="G79" s="179"/>
      <c r="H79" s="179"/>
      <c r="I79" s="179"/>
      <c r="J79" s="179"/>
      <c r="K79" s="179"/>
      <c r="L79" s="179"/>
    </row>
    <row r="80" spans="1:12" ht="14.25">
      <c r="A80" s="284"/>
      <c r="B80" s="283"/>
      <c r="C80" s="21"/>
      <c r="D80" s="21"/>
      <c r="E80" s="43"/>
      <c r="F80" s="179"/>
      <c r="G80" s="179"/>
      <c r="H80" s="179"/>
      <c r="I80" s="179"/>
      <c r="J80" s="179"/>
      <c r="K80" s="179"/>
      <c r="L80" s="179"/>
    </row>
    <row r="81" spans="1:12" ht="14.2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</row>
    <row r="82" spans="1:12" ht="14.25">
      <c r="A82" s="62" t="s">
        <v>113</v>
      </c>
      <c r="B82" s="180"/>
      <c r="C82" s="179"/>
      <c r="D82" s="20"/>
      <c r="E82" s="20"/>
      <c r="F82" s="179"/>
      <c r="G82" s="179"/>
      <c r="H82" s="179"/>
      <c r="I82" s="179"/>
      <c r="J82" s="179"/>
      <c r="K82" s="179"/>
      <c r="L82" s="179"/>
    </row>
    <row r="83" spans="1:12" ht="14.25">
      <c r="A83" s="35" t="s">
        <v>119</v>
      </c>
      <c r="B83" s="186"/>
      <c r="C83" s="44"/>
      <c r="D83" s="236"/>
      <c r="E83" s="20"/>
      <c r="F83" s="179"/>
      <c r="G83" s="179"/>
      <c r="H83" s="179"/>
      <c r="I83" s="179"/>
      <c r="J83" s="179"/>
      <c r="K83" s="179"/>
      <c r="L83" s="179"/>
    </row>
    <row r="84" spans="1:12" ht="14.25">
      <c r="A84" s="40" t="s">
        <v>152</v>
      </c>
      <c r="B84" s="186"/>
      <c r="C84" s="381">
        <v>29900</v>
      </c>
      <c r="D84" s="67"/>
      <c r="E84" s="67"/>
      <c r="F84" s="179"/>
      <c r="G84" s="179"/>
      <c r="H84" s="179"/>
      <c r="I84" s="179"/>
      <c r="J84" s="179"/>
      <c r="K84" s="179"/>
      <c r="L84" s="179"/>
    </row>
    <row r="85" spans="1:12" ht="14.25">
      <c r="A85" s="40" t="s">
        <v>15</v>
      </c>
      <c r="B85" s="186"/>
      <c r="C85" s="300">
        <f>D59+D58+E23</f>
        <v>41982.6</v>
      </c>
      <c r="D85" s="69"/>
      <c r="E85" s="67"/>
      <c r="F85" s="179"/>
      <c r="G85" s="179"/>
      <c r="H85" s="179"/>
      <c r="I85" s="179"/>
      <c r="J85" s="179"/>
      <c r="K85" s="179"/>
      <c r="L85" s="179"/>
    </row>
    <row r="86" spans="1:12" ht="14.25">
      <c r="A86" s="40" t="s">
        <v>82</v>
      </c>
      <c r="B86" s="186"/>
      <c r="C86" s="300">
        <f>F79+D60+D10+E31</f>
        <v>66335.08</v>
      </c>
      <c r="D86" s="20"/>
      <c r="E86" s="67"/>
      <c r="F86" s="179"/>
      <c r="G86" s="179"/>
      <c r="H86" s="179"/>
      <c r="I86" s="179"/>
      <c r="J86" s="179"/>
      <c r="K86" s="179"/>
      <c r="L86" s="179"/>
    </row>
    <row r="87" spans="1:12" ht="14.25">
      <c r="A87" s="40" t="s">
        <v>301</v>
      </c>
      <c r="B87" s="186"/>
      <c r="C87" s="300">
        <f>F10</f>
        <v>2200</v>
      </c>
      <c r="D87" s="20"/>
      <c r="E87" s="67"/>
      <c r="F87" s="179"/>
      <c r="G87" s="179"/>
      <c r="H87" s="179"/>
      <c r="I87" s="179"/>
      <c r="J87" s="179"/>
      <c r="K87" s="179"/>
      <c r="L87" s="179"/>
    </row>
    <row r="88" spans="1:12" ht="14.25">
      <c r="A88" s="40" t="s">
        <v>300</v>
      </c>
      <c r="B88" s="186"/>
      <c r="C88" s="300">
        <v>1360</v>
      </c>
      <c r="D88" s="20"/>
      <c r="E88" s="67"/>
      <c r="F88" s="179"/>
      <c r="G88" s="179"/>
      <c r="H88" s="179"/>
      <c r="I88" s="179"/>
      <c r="J88" s="179"/>
      <c r="K88" s="179"/>
      <c r="L88" s="179"/>
    </row>
    <row r="89" spans="1:12" ht="14.25">
      <c r="A89" s="233"/>
      <c r="B89" s="186"/>
      <c r="C89" s="300"/>
      <c r="D89" s="20"/>
      <c r="E89" s="67"/>
      <c r="F89" s="179"/>
      <c r="G89" s="179"/>
      <c r="H89" s="179"/>
      <c r="I89" s="179"/>
      <c r="J89" s="179"/>
      <c r="K89" s="179"/>
      <c r="L89" s="179"/>
    </row>
    <row r="90" spans="1:12" ht="14.25">
      <c r="A90" s="35" t="s">
        <v>299</v>
      </c>
      <c r="B90" s="186"/>
      <c r="C90" s="301">
        <f>SUM(C84:C89)</f>
        <v>141777.68</v>
      </c>
      <c r="D90" s="67"/>
      <c r="E90" s="43"/>
      <c r="F90" s="179"/>
      <c r="G90" s="179"/>
      <c r="H90" s="179"/>
      <c r="I90" s="179"/>
      <c r="J90" s="179"/>
      <c r="K90" s="179"/>
      <c r="L90" s="179"/>
    </row>
    <row r="93" spans="1:11" ht="14.2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4.2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4.2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0" ht="14.25">
      <c r="A96" s="180" t="s">
        <v>157</v>
      </c>
      <c r="B96" s="180"/>
      <c r="C96" s="180"/>
      <c r="D96" s="179"/>
      <c r="E96" s="179"/>
      <c r="F96" s="179"/>
      <c r="G96" s="179"/>
      <c r="H96" s="179"/>
      <c r="I96" s="179"/>
      <c r="J96" s="179"/>
    </row>
    <row r="97" spans="1:10" ht="14.25">
      <c r="A97" s="7" t="s">
        <v>341</v>
      </c>
      <c r="B97" s="179"/>
      <c r="C97" s="179"/>
      <c r="D97" s="179"/>
      <c r="E97" s="179"/>
      <c r="F97" s="179"/>
      <c r="G97" s="179"/>
      <c r="H97" s="179"/>
      <c r="I97" s="179"/>
      <c r="J97" s="179"/>
    </row>
    <row r="98" spans="1:10" ht="14.25">
      <c r="A98" s="304" t="s">
        <v>65</v>
      </c>
      <c r="B98" s="189"/>
      <c r="C98" s="189"/>
      <c r="D98" s="13"/>
      <c r="E98" s="13"/>
      <c r="F98" s="179"/>
      <c r="G98" s="7" t="s">
        <v>341</v>
      </c>
      <c r="H98" s="179"/>
      <c r="I98" s="179"/>
      <c r="J98" s="179"/>
    </row>
    <row r="99" spans="1:10" ht="14.25">
      <c r="A99" s="28" t="s">
        <v>342</v>
      </c>
      <c r="B99" s="189"/>
      <c r="C99" s="13" t="s">
        <v>53</v>
      </c>
      <c r="D99" s="13" t="s">
        <v>54</v>
      </c>
      <c r="E99" s="189"/>
      <c r="F99" s="179"/>
      <c r="G99" s="179" t="s">
        <v>343</v>
      </c>
      <c r="H99" s="179"/>
      <c r="I99" s="312">
        <f>E104+E130+E156</f>
        <v>44226</v>
      </c>
      <c r="J99" s="179"/>
    </row>
    <row r="100" spans="1:10" ht="14.25">
      <c r="A100" s="190">
        <v>1900</v>
      </c>
      <c r="B100" s="189">
        <v>1.3</v>
      </c>
      <c r="C100" s="190">
        <f>A100*B100</f>
        <v>2470</v>
      </c>
      <c r="D100" s="313">
        <v>2</v>
      </c>
      <c r="E100" s="31">
        <f>C100*D100</f>
        <v>4940</v>
      </c>
      <c r="F100" s="179"/>
      <c r="G100" s="179" t="s">
        <v>344</v>
      </c>
      <c r="H100" s="179"/>
      <c r="I100" s="314">
        <f>E114+E140+E166</f>
        <v>15454.099999999999</v>
      </c>
      <c r="J100" s="179"/>
    </row>
    <row r="101" spans="1:10" ht="14.25">
      <c r="A101" s="190">
        <v>1900</v>
      </c>
      <c r="B101" s="189">
        <v>1.3</v>
      </c>
      <c r="C101" s="190">
        <f>A101*B101</f>
        <v>2470</v>
      </c>
      <c r="D101" s="313">
        <v>2</v>
      </c>
      <c r="E101" s="31">
        <f>C101*D101</f>
        <v>4940</v>
      </c>
      <c r="F101" s="179"/>
      <c r="G101" s="179" t="s">
        <v>345</v>
      </c>
      <c r="H101" s="179"/>
      <c r="I101" s="315">
        <f>E121+E147+E173</f>
        <v>2460</v>
      </c>
      <c r="J101" s="179"/>
    </row>
    <row r="102" spans="1:10" ht="14.25">
      <c r="A102" s="316" t="s">
        <v>346</v>
      </c>
      <c r="B102" s="189"/>
      <c r="C102" s="190"/>
      <c r="D102" s="313"/>
      <c r="E102" s="31"/>
      <c r="F102" s="179"/>
      <c r="G102" s="179" t="s">
        <v>329</v>
      </c>
      <c r="H102" s="179"/>
      <c r="I102" s="317">
        <f>G218+G198+G192+F186</f>
        <v>44845.66999999999</v>
      </c>
      <c r="J102" s="179"/>
    </row>
    <row r="103" spans="1:10" ht="14.25">
      <c r="A103" s="190">
        <v>1600</v>
      </c>
      <c r="B103" s="189">
        <v>1.3</v>
      </c>
      <c r="C103" s="190">
        <f>A103*B103</f>
        <v>2080</v>
      </c>
      <c r="D103" s="313">
        <v>2</v>
      </c>
      <c r="E103" s="31">
        <f>C103*D103</f>
        <v>4160</v>
      </c>
      <c r="F103" s="179"/>
      <c r="G103" s="179"/>
      <c r="H103" s="179"/>
      <c r="I103" s="179"/>
      <c r="J103" s="179"/>
    </row>
    <row r="104" spans="1:10" ht="14.25">
      <c r="A104" s="294" t="s">
        <v>77</v>
      </c>
      <c r="B104" s="189"/>
      <c r="C104" s="190"/>
      <c r="D104" s="189"/>
      <c r="E104" s="318">
        <f>SUM(E100:E103)</f>
        <v>14040</v>
      </c>
      <c r="F104" s="179"/>
      <c r="G104" s="179"/>
      <c r="H104" s="179"/>
      <c r="I104" s="179"/>
      <c r="J104" s="179"/>
    </row>
    <row r="105" spans="1:10" ht="14.25">
      <c r="A105" s="179"/>
      <c r="B105" s="179"/>
      <c r="C105" s="179"/>
      <c r="D105" s="179"/>
      <c r="E105" s="319"/>
      <c r="F105" s="179"/>
      <c r="G105" s="179"/>
      <c r="H105" s="179"/>
      <c r="I105" s="179"/>
      <c r="J105" s="179"/>
    </row>
    <row r="106" spans="1:10" ht="14.25">
      <c r="A106" s="39" t="s">
        <v>64</v>
      </c>
      <c r="B106" s="189"/>
      <c r="C106" s="190"/>
      <c r="D106" s="189"/>
      <c r="E106" s="15"/>
      <c r="F106" s="179"/>
      <c r="G106" s="179"/>
      <c r="H106" s="179"/>
      <c r="I106" s="179"/>
      <c r="J106" s="179"/>
    </row>
    <row r="107" spans="1:10" ht="14.25">
      <c r="A107" s="12" t="s">
        <v>347</v>
      </c>
      <c r="B107" s="189"/>
      <c r="C107" s="189"/>
      <c r="D107" s="13"/>
      <c r="E107" s="14"/>
      <c r="F107" s="179"/>
      <c r="G107" s="179"/>
      <c r="H107" s="179"/>
      <c r="I107" s="320"/>
      <c r="J107" s="179"/>
    </row>
    <row r="108" spans="1:10" ht="14.25">
      <c r="A108" s="189" t="s">
        <v>55</v>
      </c>
      <c r="B108" s="189" t="s">
        <v>80</v>
      </c>
      <c r="C108" s="13" t="s">
        <v>348</v>
      </c>
      <c r="D108" s="13" t="s">
        <v>57</v>
      </c>
      <c r="E108" s="14"/>
      <c r="F108" s="20"/>
      <c r="G108" s="21"/>
      <c r="H108" s="179"/>
      <c r="I108" s="179"/>
      <c r="J108" s="179"/>
    </row>
    <row r="109" spans="1:10" ht="14.25">
      <c r="A109" s="189">
        <v>0.43</v>
      </c>
      <c r="B109" s="189" t="s">
        <v>67</v>
      </c>
      <c r="C109" s="13">
        <v>60</v>
      </c>
      <c r="D109" s="13">
        <v>43</v>
      </c>
      <c r="E109" s="31">
        <f>A109*C109*D109</f>
        <v>1109.4</v>
      </c>
      <c r="F109" s="179"/>
      <c r="G109" s="179"/>
      <c r="H109" s="179"/>
      <c r="I109" s="179"/>
      <c r="J109" s="179"/>
    </row>
    <row r="110" spans="1:10" ht="14.25">
      <c r="A110" s="189">
        <v>0.03</v>
      </c>
      <c r="B110" s="189" t="s">
        <v>68</v>
      </c>
      <c r="C110" s="13">
        <v>60</v>
      </c>
      <c r="D110" s="13">
        <v>43</v>
      </c>
      <c r="E110" s="31">
        <f>A110*C110*D110</f>
        <v>77.39999999999999</v>
      </c>
      <c r="F110" s="179"/>
      <c r="G110" s="179"/>
      <c r="H110" s="179"/>
      <c r="I110" s="179"/>
      <c r="J110" s="179"/>
    </row>
    <row r="111" spans="1:10" ht="14.25">
      <c r="A111" s="189">
        <v>0.43</v>
      </c>
      <c r="B111" s="189" t="s">
        <v>81</v>
      </c>
      <c r="C111" s="13">
        <v>60</v>
      </c>
      <c r="D111" s="13">
        <v>10</v>
      </c>
      <c r="E111" s="31">
        <f>A111*C111*D111</f>
        <v>258</v>
      </c>
      <c r="F111" s="179"/>
      <c r="G111" s="179"/>
      <c r="H111" s="179"/>
      <c r="I111" s="179"/>
      <c r="J111" s="179"/>
    </row>
    <row r="112" spans="1:10" ht="14.25">
      <c r="A112" s="25" t="s">
        <v>349</v>
      </c>
      <c r="B112" s="189" t="s">
        <v>350</v>
      </c>
      <c r="C112" s="25">
        <v>10.5</v>
      </c>
      <c r="D112" s="13">
        <v>96</v>
      </c>
      <c r="E112" s="36">
        <f>C112*D112</f>
        <v>1008</v>
      </c>
      <c r="F112" s="179"/>
      <c r="G112" s="179"/>
      <c r="H112" s="179"/>
      <c r="I112" s="179"/>
      <c r="J112" s="179"/>
    </row>
    <row r="113" spans="1:10" ht="14.25">
      <c r="A113" s="13">
        <v>1.5</v>
      </c>
      <c r="B113" s="189" t="s">
        <v>351</v>
      </c>
      <c r="C113" s="13">
        <v>20</v>
      </c>
      <c r="D113" s="13">
        <v>43</v>
      </c>
      <c r="E113" s="294">
        <f>A113*C113*D113</f>
        <v>1290</v>
      </c>
      <c r="F113" s="179"/>
      <c r="G113" s="179"/>
      <c r="H113" s="179"/>
      <c r="I113" s="179"/>
      <c r="J113" s="179"/>
    </row>
    <row r="114" spans="1:10" ht="14.25">
      <c r="A114" s="36" t="s">
        <v>96</v>
      </c>
      <c r="B114" s="189"/>
      <c r="C114" s="189"/>
      <c r="D114" s="189"/>
      <c r="E114" s="321">
        <f>SUM(E109:E113)</f>
        <v>3742.8</v>
      </c>
      <c r="F114" s="179"/>
      <c r="G114" s="179"/>
      <c r="H114" s="179"/>
      <c r="I114" s="179"/>
      <c r="J114" s="179"/>
    </row>
    <row r="115" spans="1:10" ht="14.2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</row>
    <row r="116" spans="1:10" ht="14.25">
      <c r="A116" s="36" t="s">
        <v>61</v>
      </c>
      <c r="B116" s="189"/>
      <c r="C116" s="13"/>
      <c r="D116" s="13" t="s">
        <v>57</v>
      </c>
      <c r="E116" s="191"/>
      <c r="F116" s="179"/>
      <c r="G116" s="179"/>
      <c r="H116" s="179"/>
      <c r="I116" s="179"/>
      <c r="J116" s="179"/>
    </row>
    <row r="117" spans="1:10" ht="14.25">
      <c r="A117" s="189" t="s">
        <v>352</v>
      </c>
      <c r="B117" s="189"/>
      <c r="C117" s="13" t="s">
        <v>60</v>
      </c>
      <c r="D117" s="13"/>
      <c r="E117" s="189"/>
      <c r="F117" s="179"/>
      <c r="G117" s="179"/>
      <c r="H117" s="179"/>
      <c r="I117" s="179"/>
      <c r="J117" s="179"/>
    </row>
    <row r="118" spans="1:10" ht="14.25">
      <c r="A118" s="25">
        <v>5</v>
      </c>
      <c r="B118" s="189"/>
      <c r="C118" s="13">
        <v>2</v>
      </c>
      <c r="D118" s="13">
        <v>43</v>
      </c>
      <c r="E118" s="191">
        <f>A118*C118*D118</f>
        <v>430</v>
      </c>
      <c r="F118" s="179"/>
      <c r="G118" s="179"/>
      <c r="H118" s="179"/>
      <c r="I118" s="179"/>
      <c r="J118" s="179"/>
    </row>
    <row r="119" spans="1:10" ht="14.25">
      <c r="A119" s="189" t="s">
        <v>353</v>
      </c>
      <c r="B119" s="189"/>
      <c r="C119" s="13" t="s">
        <v>66</v>
      </c>
      <c r="D119" s="13"/>
      <c r="E119" s="191"/>
      <c r="F119" s="179"/>
      <c r="G119" s="179"/>
      <c r="H119" s="179"/>
      <c r="I119" s="179"/>
      <c r="J119" s="179"/>
    </row>
    <row r="120" spans="1:10" ht="14.25">
      <c r="A120" s="25">
        <v>5</v>
      </c>
      <c r="B120" s="322"/>
      <c r="C120" s="13">
        <v>2</v>
      </c>
      <c r="D120" s="13">
        <v>43</v>
      </c>
      <c r="E120" s="191">
        <f>A120*C120*D120</f>
        <v>430</v>
      </c>
      <c r="F120" s="179"/>
      <c r="G120" s="179"/>
      <c r="H120" s="179"/>
      <c r="I120" s="179"/>
      <c r="J120" s="179"/>
    </row>
    <row r="121" spans="1:10" ht="14.25">
      <c r="A121" s="36" t="s">
        <v>97</v>
      </c>
      <c r="B121" s="12"/>
      <c r="C121" s="13"/>
      <c r="D121" s="13"/>
      <c r="E121" s="323">
        <f>SUM(E118:E120)</f>
        <v>860</v>
      </c>
      <c r="F121" s="179"/>
      <c r="G121" s="179"/>
      <c r="H121" s="179"/>
      <c r="I121" s="179"/>
      <c r="J121" s="179"/>
    </row>
    <row r="122" spans="1:10" ht="14.25">
      <c r="A122" s="324"/>
      <c r="B122" s="189"/>
      <c r="C122" s="13"/>
      <c r="D122" s="13"/>
      <c r="E122" s="39"/>
      <c r="F122" s="179"/>
      <c r="G122" s="179"/>
      <c r="H122" s="179"/>
      <c r="I122" s="179"/>
      <c r="J122" s="179"/>
    </row>
    <row r="123" spans="1:10" ht="14.2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</row>
    <row r="124" spans="1:10" ht="14.25">
      <c r="A124" s="304" t="s">
        <v>65</v>
      </c>
      <c r="B124" s="189"/>
      <c r="C124" s="189"/>
      <c r="D124" s="13"/>
      <c r="E124" s="13"/>
      <c r="F124" s="179"/>
      <c r="G124" s="179"/>
      <c r="H124" s="179"/>
      <c r="I124" s="179"/>
      <c r="J124" s="179"/>
    </row>
    <row r="125" spans="1:10" ht="14.25">
      <c r="A125" s="28" t="s">
        <v>354</v>
      </c>
      <c r="B125" s="189"/>
      <c r="C125" s="13" t="s">
        <v>53</v>
      </c>
      <c r="D125" s="13" t="s">
        <v>54</v>
      </c>
      <c r="E125" s="189"/>
      <c r="F125" s="179"/>
      <c r="G125" s="179"/>
      <c r="H125" s="179"/>
      <c r="I125" s="179"/>
      <c r="J125" s="179"/>
    </row>
    <row r="126" spans="1:10" ht="14.25">
      <c r="A126" s="190">
        <v>1900</v>
      </c>
      <c r="B126" s="189">
        <v>1.3</v>
      </c>
      <c r="C126" s="190">
        <f>A126*B126</f>
        <v>2470</v>
      </c>
      <c r="D126" s="313">
        <v>2.5</v>
      </c>
      <c r="E126" s="31">
        <f>C126*D126</f>
        <v>6175</v>
      </c>
      <c r="F126" s="179"/>
      <c r="G126" s="179"/>
      <c r="H126" s="179"/>
      <c r="I126" s="179"/>
      <c r="J126" s="179"/>
    </row>
    <row r="127" spans="1:10" ht="14.25">
      <c r="A127" s="190">
        <v>1900</v>
      </c>
      <c r="B127" s="189">
        <v>1.3</v>
      </c>
      <c r="C127" s="190">
        <f>A127*B127</f>
        <v>2470</v>
      </c>
      <c r="D127" s="313">
        <v>2.5</v>
      </c>
      <c r="E127" s="31">
        <f>C127*D127</f>
        <v>6175</v>
      </c>
      <c r="F127" s="179"/>
      <c r="G127" s="179"/>
      <c r="H127" s="179"/>
      <c r="I127" s="179"/>
      <c r="J127" s="179"/>
    </row>
    <row r="128" spans="1:10" ht="14.25">
      <c r="A128" s="316" t="s">
        <v>346</v>
      </c>
      <c r="B128" s="189"/>
      <c r="C128" s="190"/>
      <c r="D128" s="313"/>
      <c r="E128" s="31"/>
      <c r="F128" s="179"/>
      <c r="G128" s="179"/>
      <c r="H128" s="179"/>
      <c r="I128" s="179"/>
      <c r="J128" s="179"/>
    </row>
    <row r="129" spans="1:10" ht="14.25">
      <c r="A129" s="190">
        <v>1600</v>
      </c>
      <c r="B129" s="189">
        <v>1.3</v>
      </c>
      <c r="C129" s="190">
        <f>A129*B129</f>
        <v>2080</v>
      </c>
      <c r="D129" s="313">
        <v>2.5</v>
      </c>
      <c r="E129" s="31">
        <f>C129*D129</f>
        <v>5200</v>
      </c>
      <c r="F129" s="179"/>
      <c r="G129" s="179"/>
      <c r="H129" s="179"/>
      <c r="I129" s="179"/>
      <c r="J129" s="179"/>
    </row>
    <row r="130" spans="1:10" ht="14.25">
      <c r="A130" s="122" t="s">
        <v>77</v>
      </c>
      <c r="B130" s="185"/>
      <c r="C130" s="192"/>
      <c r="D130" s="185"/>
      <c r="E130" s="318">
        <f>SUM(E126:E129)</f>
        <v>17550</v>
      </c>
      <c r="F130" s="4"/>
      <c r="G130" s="179"/>
      <c r="H130" s="179"/>
      <c r="I130" s="179"/>
      <c r="J130" s="179"/>
    </row>
    <row r="131" spans="1:10" ht="14.25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</row>
    <row r="132" spans="1:10" ht="14.25">
      <c r="A132" s="39" t="s">
        <v>64</v>
      </c>
      <c r="B132" s="189"/>
      <c r="C132" s="190"/>
      <c r="D132" s="189"/>
      <c r="E132" s="15"/>
      <c r="F132" s="179"/>
      <c r="G132" s="179"/>
      <c r="H132" s="179"/>
      <c r="I132" s="179"/>
      <c r="J132" s="179"/>
    </row>
    <row r="133" spans="1:10" ht="14.25">
      <c r="A133" s="12" t="s">
        <v>347</v>
      </c>
      <c r="B133" s="189"/>
      <c r="C133" s="189"/>
      <c r="D133" s="13"/>
      <c r="E133" s="14"/>
      <c r="F133" s="179"/>
      <c r="G133" s="179"/>
      <c r="H133" s="179"/>
      <c r="I133" s="179"/>
      <c r="J133" s="179"/>
    </row>
    <row r="134" spans="1:10" ht="14.25">
      <c r="A134" s="189" t="s">
        <v>55</v>
      </c>
      <c r="B134" s="189" t="s">
        <v>80</v>
      </c>
      <c r="C134" s="13" t="s">
        <v>348</v>
      </c>
      <c r="D134" s="13" t="s">
        <v>57</v>
      </c>
      <c r="E134" s="14"/>
      <c r="F134" s="179"/>
      <c r="G134" s="179"/>
      <c r="H134" s="179"/>
      <c r="I134" s="179"/>
      <c r="J134" s="179"/>
    </row>
    <row r="135" spans="1:10" ht="14.25">
      <c r="A135" s="189">
        <v>0.43</v>
      </c>
      <c r="B135" s="189" t="s">
        <v>67</v>
      </c>
      <c r="C135" s="13">
        <v>80</v>
      </c>
      <c r="D135" s="13">
        <v>56</v>
      </c>
      <c r="E135" s="31">
        <f>A135*C135*D135</f>
        <v>1926.3999999999999</v>
      </c>
      <c r="F135" s="179"/>
      <c r="G135" s="179"/>
      <c r="H135" s="179"/>
      <c r="I135" s="179"/>
      <c r="J135" s="179"/>
    </row>
    <row r="136" spans="1:10" ht="14.25">
      <c r="A136" s="189">
        <v>0.03</v>
      </c>
      <c r="B136" s="189" t="s">
        <v>68</v>
      </c>
      <c r="C136" s="13">
        <v>80</v>
      </c>
      <c r="D136" s="13">
        <v>56</v>
      </c>
      <c r="E136" s="31">
        <f>A136*C136*D136</f>
        <v>134.4</v>
      </c>
      <c r="F136" s="179"/>
      <c r="G136" s="179"/>
      <c r="H136" s="179"/>
      <c r="I136" s="179"/>
      <c r="J136" s="179"/>
    </row>
    <row r="137" spans="1:10" ht="14.25">
      <c r="A137" s="189">
        <v>0.43</v>
      </c>
      <c r="B137" s="189" t="s">
        <v>81</v>
      </c>
      <c r="C137" s="13">
        <v>80</v>
      </c>
      <c r="D137" s="13">
        <v>15</v>
      </c>
      <c r="E137" s="31">
        <f>A137*C137*D137</f>
        <v>516</v>
      </c>
      <c r="F137" s="179"/>
      <c r="G137" s="179"/>
      <c r="H137" s="179"/>
      <c r="I137" s="179"/>
      <c r="J137" s="179"/>
    </row>
    <row r="138" spans="1:10" ht="14.25">
      <c r="A138" s="14" t="s">
        <v>349</v>
      </c>
      <c r="B138" s="189" t="s">
        <v>350</v>
      </c>
      <c r="C138" s="25">
        <v>10.5</v>
      </c>
      <c r="D138" s="13">
        <v>127</v>
      </c>
      <c r="E138" s="36">
        <f>C138*D138</f>
        <v>1333.5</v>
      </c>
      <c r="F138" s="179"/>
      <c r="G138" s="179"/>
      <c r="H138" s="179"/>
      <c r="I138" s="179"/>
      <c r="J138" s="179"/>
    </row>
    <row r="139" spans="1:10" ht="14.25">
      <c r="A139" s="13">
        <v>1.5</v>
      </c>
      <c r="B139" s="189" t="s">
        <v>351</v>
      </c>
      <c r="C139" s="13">
        <v>35</v>
      </c>
      <c r="D139" s="13">
        <v>56</v>
      </c>
      <c r="E139" s="294">
        <f>A139*C139*D139</f>
        <v>2940</v>
      </c>
      <c r="F139" s="179"/>
      <c r="G139" s="179"/>
      <c r="H139" s="179"/>
      <c r="I139" s="179"/>
      <c r="J139" s="179"/>
    </row>
    <row r="140" spans="1:10" ht="14.25">
      <c r="A140" s="36" t="s">
        <v>96</v>
      </c>
      <c r="B140" s="189"/>
      <c r="C140" s="189"/>
      <c r="D140" s="189"/>
      <c r="E140" s="321">
        <f>SUM(E135:E139)</f>
        <v>6850.299999999999</v>
      </c>
      <c r="F140" s="179"/>
      <c r="G140" s="179"/>
      <c r="H140" s="179"/>
      <c r="I140" s="179"/>
      <c r="J140" s="179"/>
    </row>
    <row r="141" spans="1:10" ht="14.25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</row>
    <row r="142" spans="1:10" ht="14.25">
      <c r="A142" s="36" t="s">
        <v>61</v>
      </c>
      <c r="B142" s="189"/>
      <c r="C142" s="13"/>
      <c r="D142" s="13" t="s">
        <v>118</v>
      </c>
      <c r="E142" s="191"/>
      <c r="F142" s="179"/>
      <c r="G142" s="179"/>
      <c r="H142" s="179"/>
      <c r="I142" s="179"/>
      <c r="J142" s="179"/>
    </row>
    <row r="143" spans="1:10" ht="14.25">
      <c r="A143" s="189" t="s">
        <v>352</v>
      </c>
      <c r="B143" s="189"/>
      <c r="C143" s="13" t="s">
        <v>60</v>
      </c>
      <c r="D143" s="13"/>
      <c r="E143" s="189"/>
      <c r="F143" s="179"/>
      <c r="G143" s="179"/>
      <c r="H143" s="179"/>
      <c r="I143" s="179"/>
      <c r="J143" s="179"/>
    </row>
    <row r="144" spans="1:10" ht="14.25">
      <c r="A144" s="25">
        <v>5</v>
      </c>
      <c r="B144" s="322"/>
      <c r="C144" s="13">
        <v>2</v>
      </c>
      <c r="D144" s="13">
        <v>56</v>
      </c>
      <c r="E144" s="191">
        <f>A144*C144*D144</f>
        <v>560</v>
      </c>
      <c r="F144" s="179"/>
      <c r="G144" s="179"/>
      <c r="H144" s="179"/>
      <c r="I144" s="179"/>
      <c r="J144" s="179"/>
    </row>
    <row r="145" spans="1:10" ht="14.25">
      <c r="A145" s="189" t="s">
        <v>62</v>
      </c>
      <c r="B145" s="189"/>
      <c r="C145" s="13" t="s">
        <v>66</v>
      </c>
      <c r="D145" s="13"/>
      <c r="E145" s="191"/>
      <c r="F145" s="179"/>
      <c r="G145" s="179"/>
      <c r="H145" s="179"/>
      <c r="I145" s="179"/>
      <c r="J145" s="179"/>
    </row>
    <row r="146" spans="1:10" ht="14.25">
      <c r="A146" s="25">
        <v>5</v>
      </c>
      <c r="B146" s="189"/>
      <c r="C146" s="13">
        <v>2</v>
      </c>
      <c r="D146" s="13">
        <v>56</v>
      </c>
      <c r="E146" s="191">
        <f>A146*C146*D146</f>
        <v>560</v>
      </c>
      <c r="F146" s="179"/>
      <c r="G146" s="179"/>
      <c r="H146" s="179"/>
      <c r="I146" s="179"/>
      <c r="J146" s="179"/>
    </row>
    <row r="147" spans="1:10" ht="14.25">
      <c r="A147" s="35" t="s">
        <v>97</v>
      </c>
      <c r="B147" s="184"/>
      <c r="C147" s="22"/>
      <c r="D147" s="22"/>
      <c r="E147" s="323">
        <f>SUM(E144:E146)</f>
        <v>1120</v>
      </c>
      <c r="F147" s="179"/>
      <c r="G147" s="179"/>
      <c r="H147" s="179"/>
      <c r="I147" s="179"/>
      <c r="J147" s="179"/>
    </row>
    <row r="148" spans="1:10" ht="14.25">
      <c r="A148" s="324"/>
      <c r="B148" s="189"/>
      <c r="C148" s="13"/>
      <c r="D148" s="13"/>
      <c r="E148" s="39"/>
      <c r="F148" s="179"/>
      <c r="G148" s="179"/>
      <c r="H148" s="179"/>
      <c r="I148" s="179"/>
      <c r="J148" s="179"/>
    </row>
    <row r="149" spans="1:10" ht="14.2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</row>
    <row r="150" spans="1:10" ht="14.25">
      <c r="A150" s="304" t="s">
        <v>65</v>
      </c>
      <c r="B150" s="189"/>
      <c r="C150" s="189"/>
      <c r="D150" s="13"/>
      <c r="E150" s="13"/>
      <c r="F150" s="179"/>
      <c r="G150" s="179"/>
      <c r="H150" s="179"/>
      <c r="I150" s="179"/>
      <c r="J150" s="179"/>
    </row>
    <row r="151" spans="1:10" ht="14.25">
      <c r="A151" s="28" t="s">
        <v>355</v>
      </c>
      <c r="B151" s="189"/>
      <c r="C151" s="13" t="s">
        <v>53</v>
      </c>
      <c r="D151" s="13" t="s">
        <v>54</v>
      </c>
      <c r="E151" s="189"/>
      <c r="F151" s="179"/>
      <c r="G151" s="179"/>
      <c r="H151" s="179"/>
      <c r="I151" s="179"/>
      <c r="J151" s="179"/>
    </row>
    <row r="152" spans="1:10" ht="14.25">
      <c r="A152" s="190">
        <v>1900</v>
      </c>
      <c r="B152" s="189">
        <v>1.3</v>
      </c>
      <c r="C152" s="190">
        <f>A152*B152</f>
        <v>2470</v>
      </c>
      <c r="D152" s="313">
        <v>1.8</v>
      </c>
      <c r="E152" s="31">
        <f>C152*D152</f>
        <v>4446</v>
      </c>
      <c r="F152" s="179"/>
      <c r="G152" s="179"/>
      <c r="H152" s="179"/>
      <c r="I152" s="179"/>
      <c r="J152" s="179"/>
    </row>
    <row r="153" spans="1:10" ht="14.25">
      <c r="A153" s="190">
        <v>1900</v>
      </c>
      <c r="B153" s="189">
        <v>1.3</v>
      </c>
      <c r="C153" s="190">
        <f>A153*B153</f>
        <v>2470</v>
      </c>
      <c r="D153" s="313">
        <v>1.8</v>
      </c>
      <c r="E153" s="31">
        <f>C153*D153</f>
        <v>4446</v>
      </c>
      <c r="F153" s="179"/>
      <c r="G153" s="179"/>
      <c r="H153" s="179"/>
      <c r="I153" s="179"/>
      <c r="J153" s="179"/>
    </row>
    <row r="154" spans="1:10" ht="14.25">
      <c r="A154" s="316" t="s">
        <v>346</v>
      </c>
      <c r="B154" s="189"/>
      <c r="C154" s="190"/>
      <c r="D154" s="313"/>
      <c r="E154" s="31"/>
      <c r="F154" s="179"/>
      <c r="G154" s="20"/>
      <c r="H154" s="179"/>
      <c r="I154" s="179"/>
      <c r="J154" s="179"/>
    </row>
    <row r="155" spans="1:10" ht="14.25">
      <c r="A155" s="190">
        <v>1600</v>
      </c>
      <c r="B155" s="189">
        <v>1.3</v>
      </c>
      <c r="C155" s="190">
        <f>A155*B155</f>
        <v>2080</v>
      </c>
      <c r="D155" s="313">
        <v>1.8</v>
      </c>
      <c r="E155" s="31">
        <f>C155*D155</f>
        <v>3744</v>
      </c>
      <c r="F155" s="4"/>
      <c r="G155" s="179"/>
      <c r="H155" s="179"/>
      <c r="I155" s="179"/>
      <c r="J155" s="179"/>
    </row>
    <row r="156" spans="1:10" ht="14.25">
      <c r="A156" s="122" t="s">
        <v>77</v>
      </c>
      <c r="B156" s="185"/>
      <c r="C156" s="192"/>
      <c r="D156" s="185"/>
      <c r="E156" s="318">
        <f>SUM(E152:E155)</f>
        <v>12636</v>
      </c>
      <c r="F156" s="179"/>
      <c r="G156" s="179"/>
      <c r="H156" s="179"/>
      <c r="I156" s="179"/>
      <c r="J156" s="179"/>
    </row>
    <row r="157" spans="1:10" ht="14.25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</row>
    <row r="158" spans="1:10" ht="14.25">
      <c r="A158" s="39" t="s">
        <v>64</v>
      </c>
      <c r="B158" s="189"/>
      <c r="C158" s="190"/>
      <c r="D158" s="189"/>
      <c r="E158" s="15"/>
      <c r="F158" s="179"/>
      <c r="G158" s="179"/>
      <c r="H158" s="179"/>
      <c r="I158" s="179"/>
      <c r="J158" s="179"/>
    </row>
    <row r="159" spans="1:10" ht="14.25">
      <c r="A159" s="12" t="s">
        <v>356</v>
      </c>
      <c r="B159" s="189"/>
      <c r="C159" s="189"/>
      <c r="D159" s="13"/>
      <c r="E159" s="14"/>
      <c r="F159" s="179"/>
      <c r="G159" s="179"/>
      <c r="H159" s="179"/>
      <c r="I159" s="179"/>
      <c r="J159" s="179"/>
    </row>
    <row r="160" spans="1:10" ht="14.25">
      <c r="A160" s="189" t="s">
        <v>55</v>
      </c>
      <c r="B160" s="189" t="s">
        <v>80</v>
      </c>
      <c r="C160" s="13" t="s">
        <v>348</v>
      </c>
      <c r="D160" s="13" t="s">
        <v>57</v>
      </c>
      <c r="E160" s="14"/>
      <c r="F160" s="179"/>
      <c r="G160" s="179"/>
      <c r="H160" s="179"/>
      <c r="I160" s="179"/>
      <c r="J160" s="179"/>
    </row>
    <row r="161" spans="1:10" ht="14.25">
      <c r="A161" s="189">
        <v>0.43</v>
      </c>
      <c r="B161" s="189" t="s">
        <v>67</v>
      </c>
      <c r="C161" s="13">
        <v>80</v>
      </c>
      <c r="D161" s="13">
        <v>40</v>
      </c>
      <c r="E161" s="31">
        <f>A161*C161*D161</f>
        <v>1376</v>
      </c>
      <c r="F161" s="179"/>
      <c r="G161" s="179"/>
      <c r="H161" s="179"/>
      <c r="I161" s="179"/>
      <c r="J161" s="179"/>
    </row>
    <row r="162" spans="1:10" ht="14.25">
      <c r="A162" s="189">
        <v>0.03</v>
      </c>
      <c r="B162" s="189" t="s">
        <v>68</v>
      </c>
      <c r="C162" s="13">
        <v>80</v>
      </c>
      <c r="D162" s="13">
        <v>40</v>
      </c>
      <c r="E162" s="31">
        <f>A162*C162*D162</f>
        <v>96</v>
      </c>
      <c r="F162" s="179"/>
      <c r="G162" s="179"/>
      <c r="H162" s="179"/>
      <c r="I162" s="179"/>
      <c r="J162" s="179"/>
    </row>
    <row r="163" spans="1:10" ht="14.25">
      <c r="A163" s="189">
        <v>0.43</v>
      </c>
      <c r="B163" s="189" t="s">
        <v>81</v>
      </c>
      <c r="C163" s="13">
        <v>80</v>
      </c>
      <c r="D163" s="13">
        <v>10</v>
      </c>
      <c r="E163" s="31">
        <f>A163*C163*D163</f>
        <v>344</v>
      </c>
      <c r="F163" s="179"/>
      <c r="G163" s="179"/>
      <c r="H163" s="179"/>
      <c r="I163" s="179"/>
      <c r="J163" s="179"/>
    </row>
    <row r="164" spans="1:10" ht="14.25">
      <c r="A164" s="25" t="s">
        <v>349</v>
      </c>
      <c r="B164" s="189" t="s">
        <v>350</v>
      </c>
      <c r="C164" s="25">
        <v>10.5</v>
      </c>
      <c r="D164" s="13">
        <v>90</v>
      </c>
      <c r="E164" s="36">
        <f>C164*D164</f>
        <v>945</v>
      </c>
      <c r="F164" s="179"/>
      <c r="G164" s="179"/>
      <c r="H164" s="179"/>
      <c r="I164" s="325"/>
      <c r="J164" s="326"/>
    </row>
    <row r="165" spans="1:10" ht="14.25">
      <c r="A165" s="13">
        <v>1.5</v>
      </c>
      <c r="B165" s="189" t="s">
        <v>351</v>
      </c>
      <c r="C165" s="13">
        <v>35</v>
      </c>
      <c r="D165" s="13">
        <v>40</v>
      </c>
      <c r="E165" s="294">
        <f>A165*C165*D165</f>
        <v>2100</v>
      </c>
      <c r="F165" s="179"/>
      <c r="G165" s="179"/>
      <c r="H165" s="179"/>
      <c r="I165" s="326"/>
      <c r="J165" s="327"/>
    </row>
    <row r="166" spans="1:10" ht="14.25">
      <c r="A166" s="36" t="s">
        <v>96</v>
      </c>
      <c r="B166" s="189"/>
      <c r="C166" s="189"/>
      <c r="D166" s="189"/>
      <c r="E166" s="321">
        <f>SUM(E161:E165)</f>
        <v>4861</v>
      </c>
      <c r="F166" s="4"/>
      <c r="G166" s="179"/>
      <c r="H166" s="179"/>
      <c r="I166" s="326"/>
      <c r="J166" s="327"/>
    </row>
    <row r="167" spans="1:10" ht="14.25">
      <c r="A167" s="179"/>
      <c r="B167" s="179"/>
      <c r="C167" s="179"/>
      <c r="D167" s="179"/>
      <c r="E167" s="179"/>
      <c r="F167" s="179"/>
      <c r="G167" s="179"/>
      <c r="H167" s="179"/>
      <c r="I167" s="328"/>
      <c r="J167" s="329"/>
    </row>
    <row r="168" spans="1:10" ht="14.25">
      <c r="A168" s="36" t="s">
        <v>61</v>
      </c>
      <c r="B168" s="189"/>
      <c r="C168" s="13"/>
      <c r="D168" s="13" t="s">
        <v>118</v>
      </c>
      <c r="E168" s="191"/>
      <c r="F168" s="179"/>
      <c r="G168" s="179"/>
      <c r="H168" s="179"/>
      <c r="I168" s="20"/>
      <c r="J168" s="20"/>
    </row>
    <row r="169" spans="1:10" ht="14.25">
      <c r="A169" s="189" t="s">
        <v>357</v>
      </c>
      <c r="B169" s="189"/>
      <c r="C169" s="13"/>
      <c r="D169" s="13"/>
      <c r="E169" s="189"/>
      <c r="F169" s="179"/>
      <c r="G169" s="179"/>
      <c r="H169" s="179"/>
      <c r="I169" s="42"/>
      <c r="J169" s="20"/>
    </row>
    <row r="170" spans="1:10" ht="14.25">
      <c r="A170" s="25">
        <v>1</v>
      </c>
      <c r="B170" s="322"/>
      <c r="C170" s="13">
        <v>2</v>
      </c>
      <c r="D170" s="13">
        <v>40</v>
      </c>
      <c r="E170" s="191">
        <f>A170*C170*D170</f>
        <v>80</v>
      </c>
      <c r="F170" s="179"/>
      <c r="G170" s="179"/>
      <c r="H170" s="179"/>
      <c r="I170" s="19"/>
      <c r="J170" s="19"/>
    </row>
    <row r="171" spans="1:10" ht="14.25">
      <c r="A171" s="189" t="s">
        <v>62</v>
      </c>
      <c r="B171" s="189"/>
      <c r="C171" s="13" t="s">
        <v>66</v>
      </c>
      <c r="D171" s="13"/>
      <c r="E171" s="191"/>
      <c r="F171" s="179"/>
      <c r="G171" s="179"/>
      <c r="H171" s="179"/>
      <c r="I171" s="20"/>
      <c r="J171" s="20"/>
    </row>
    <row r="172" spans="1:10" ht="14.25">
      <c r="A172" s="25">
        <v>5</v>
      </c>
      <c r="B172" s="189"/>
      <c r="C172" s="13">
        <v>2</v>
      </c>
      <c r="D172" s="13">
        <v>40</v>
      </c>
      <c r="E172" s="191">
        <f>A172*C172*D172</f>
        <v>400</v>
      </c>
      <c r="F172" s="179"/>
      <c r="G172" s="179"/>
      <c r="H172" s="179"/>
      <c r="I172" s="20"/>
      <c r="J172" s="20"/>
    </row>
    <row r="173" spans="1:10" ht="14.25">
      <c r="A173" s="35" t="s">
        <v>97</v>
      </c>
      <c r="B173" s="184"/>
      <c r="C173" s="22"/>
      <c r="D173" s="22"/>
      <c r="E173" s="323">
        <f>SUM(E170:E172)</f>
        <v>480</v>
      </c>
      <c r="F173" s="179"/>
      <c r="G173" s="179"/>
      <c r="H173" s="179"/>
      <c r="I173" s="20"/>
      <c r="J173" s="20"/>
    </row>
    <row r="174" spans="1:10" ht="14.25">
      <c r="A174" s="324"/>
      <c r="B174" s="189"/>
      <c r="C174" s="13"/>
      <c r="D174" s="13"/>
      <c r="E174" s="39"/>
      <c r="F174" s="179"/>
      <c r="G174" s="179"/>
      <c r="H174" s="179"/>
      <c r="I174" s="19"/>
      <c r="J174" s="20"/>
    </row>
    <row r="175" spans="1:10" ht="14.25">
      <c r="A175" s="179"/>
      <c r="B175" s="179"/>
      <c r="C175" s="179"/>
      <c r="D175" s="179"/>
      <c r="E175" s="179"/>
      <c r="F175" s="179"/>
      <c r="G175" s="179"/>
      <c r="H175" s="179"/>
      <c r="I175" s="20"/>
      <c r="J175" s="20"/>
    </row>
    <row r="176" spans="1:10" ht="14.25">
      <c r="A176" s="179" t="s">
        <v>358</v>
      </c>
      <c r="B176" s="179"/>
      <c r="C176" s="179"/>
      <c r="D176" s="179"/>
      <c r="E176" s="179"/>
      <c r="F176" s="179"/>
      <c r="G176" s="179"/>
      <c r="H176" s="179"/>
      <c r="I176" s="19"/>
      <c r="J176" s="19"/>
    </row>
    <row r="177" spans="1:10" ht="14.25">
      <c r="A177" s="304" t="s">
        <v>359</v>
      </c>
      <c r="B177" s="189" t="s">
        <v>360</v>
      </c>
      <c r="C177" s="189"/>
      <c r="D177" s="189"/>
      <c r="E177" s="189"/>
      <c r="F177" s="189"/>
      <c r="G177" s="179"/>
      <c r="H177" s="179"/>
      <c r="I177" s="20"/>
      <c r="J177" s="20"/>
    </row>
    <row r="178" spans="1:10" ht="14.25">
      <c r="A178" s="189" t="s">
        <v>15</v>
      </c>
      <c r="B178" s="189" t="s">
        <v>5</v>
      </c>
      <c r="C178" s="13" t="s">
        <v>6</v>
      </c>
      <c r="D178" s="13" t="s">
        <v>7</v>
      </c>
      <c r="E178" s="13" t="s">
        <v>297</v>
      </c>
      <c r="F178" s="13" t="s">
        <v>8</v>
      </c>
      <c r="G178" s="179"/>
      <c r="H178" s="179"/>
      <c r="I178" s="20"/>
      <c r="J178" s="20"/>
    </row>
    <row r="179" spans="1:10" ht="14.25">
      <c r="A179" s="189" t="s">
        <v>21</v>
      </c>
      <c r="B179" s="189" t="s">
        <v>16</v>
      </c>
      <c r="C179" s="13">
        <v>256</v>
      </c>
      <c r="D179" s="13" t="s">
        <v>0</v>
      </c>
      <c r="E179" s="14">
        <v>3.22</v>
      </c>
      <c r="F179" s="15">
        <f>C179*E179</f>
        <v>824.32</v>
      </c>
      <c r="G179" s="179"/>
      <c r="H179" s="179"/>
      <c r="I179" s="20"/>
      <c r="J179" s="20"/>
    </row>
    <row r="180" spans="1:10" ht="14.25">
      <c r="A180" s="189" t="s">
        <v>25</v>
      </c>
      <c r="B180" s="189" t="s">
        <v>94</v>
      </c>
      <c r="C180" s="13">
        <v>30</v>
      </c>
      <c r="D180" s="13" t="s">
        <v>0</v>
      </c>
      <c r="E180" s="14">
        <v>1.69</v>
      </c>
      <c r="F180" s="15">
        <f aca="true" t="shared" si="4" ref="F180:F185">C180*E180</f>
        <v>50.699999999999996</v>
      </c>
      <c r="G180" s="179"/>
      <c r="H180" s="179"/>
      <c r="I180" s="19"/>
      <c r="J180" s="20"/>
    </row>
    <row r="181" spans="1:10" ht="14.25">
      <c r="A181" s="189" t="s">
        <v>14</v>
      </c>
      <c r="B181" s="189" t="s">
        <v>95</v>
      </c>
      <c r="C181" s="13">
        <v>25</v>
      </c>
      <c r="D181" s="13" t="s">
        <v>0</v>
      </c>
      <c r="E181" s="14">
        <v>1.29</v>
      </c>
      <c r="F181" s="15">
        <f t="shared" si="4"/>
        <v>32.25</v>
      </c>
      <c r="G181" s="179"/>
      <c r="H181" s="179"/>
      <c r="I181" s="20"/>
      <c r="J181" s="20"/>
    </row>
    <row r="182" spans="1:10" ht="14.25">
      <c r="A182" s="189" t="s">
        <v>9</v>
      </c>
      <c r="B182" s="189" t="s">
        <v>23</v>
      </c>
      <c r="C182" s="13"/>
      <c r="D182" s="13" t="s">
        <v>1</v>
      </c>
      <c r="E182" s="14">
        <v>110</v>
      </c>
      <c r="F182" s="15">
        <f t="shared" si="4"/>
        <v>0</v>
      </c>
      <c r="G182" s="2"/>
      <c r="H182" s="179"/>
      <c r="I182" s="19"/>
      <c r="J182" s="20"/>
    </row>
    <row r="183" spans="1:10" ht="14.25">
      <c r="A183" s="189" t="s">
        <v>27</v>
      </c>
      <c r="B183" s="189" t="s">
        <v>3</v>
      </c>
      <c r="C183" s="13"/>
      <c r="D183" s="13" t="s">
        <v>0</v>
      </c>
      <c r="E183" s="14">
        <v>11.5</v>
      </c>
      <c r="F183" s="15">
        <f t="shared" si="4"/>
        <v>0</v>
      </c>
      <c r="G183" s="2"/>
      <c r="H183" s="179"/>
      <c r="I183" s="20"/>
      <c r="J183" s="20"/>
    </row>
    <row r="184" spans="1:10" ht="14.25">
      <c r="A184" s="189" t="s">
        <v>2</v>
      </c>
      <c r="B184" s="189" t="s">
        <v>4</v>
      </c>
      <c r="C184" s="13">
        <v>8800</v>
      </c>
      <c r="D184" s="13" t="s">
        <v>1</v>
      </c>
      <c r="E184" s="13">
        <v>0.08</v>
      </c>
      <c r="F184" s="15">
        <f t="shared" si="4"/>
        <v>704</v>
      </c>
      <c r="G184" s="179"/>
      <c r="H184" s="179"/>
      <c r="I184" s="92"/>
      <c r="J184" s="20"/>
    </row>
    <row r="185" spans="1:10" ht="14.25">
      <c r="A185" s="189" t="s">
        <v>26</v>
      </c>
      <c r="B185" s="189"/>
      <c r="C185" s="13"/>
      <c r="D185" s="13" t="s">
        <v>1</v>
      </c>
      <c r="E185" s="14">
        <v>0.07</v>
      </c>
      <c r="F185" s="15">
        <f t="shared" si="4"/>
        <v>0</v>
      </c>
      <c r="G185" s="179"/>
      <c r="H185" s="179"/>
      <c r="I185" s="92"/>
      <c r="J185" s="20"/>
    </row>
    <row r="186" spans="1:10" ht="14.25">
      <c r="A186" s="183" t="s">
        <v>231</v>
      </c>
      <c r="B186" s="185"/>
      <c r="C186" s="185"/>
      <c r="D186" s="185"/>
      <c r="E186" s="185"/>
      <c r="F186" s="39">
        <f>SUM(F179:F185)</f>
        <v>1611.27</v>
      </c>
      <c r="G186" s="179"/>
      <c r="H186" s="179"/>
      <c r="I186" s="92"/>
      <c r="J186" s="20"/>
    </row>
    <row r="187" spans="1:10" ht="14.25">
      <c r="A187" s="179"/>
      <c r="B187" s="179"/>
      <c r="C187" s="179"/>
      <c r="D187" s="179"/>
      <c r="E187" s="179"/>
      <c r="F187" s="179"/>
      <c r="G187" s="179"/>
      <c r="H187" s="179"/>
      <c r="I187" s="19"/>
      <c r="J187" s="20"/>
    </row>
    <row r="188" spans="1:10" ht="14.25">
      <c r="A188" s="304" t="s">
        <v>361</v>
      </c>
      <c r="B188" s="12"/>
      <c r="C188" s="189"/>
      <c r="D188" s="189"/>
      <c r="E188" s="189"/>
      <c r="F188" s="189"/>
      <c r="G188" s="189"/>
      <c r="H188" s="179"/>
      <c r="I188" s="19"/>
      <c r="J188" s="20"/>
    </row>
    <row r="189" spans="1:10" ht="14.25">
      <c r="A189" s="189" t="s">
        <v>15</v>
      </c>
      <c r="B189" s="13" t="s">
        <v>5</v>
      </c>
      <c r="C189" s="13" t="s">
        <v>93</v>
      </c>
      <c r="D189" s="13" t="s">
        <v>6</v>
      </c>
      <c r="E189" s="13" t="s">
        <v>19</v>
      </c>
      <c r="F189" s="13" t="s">
        <v>297</v>
      </c>
      <c r="G189" s="13" t="s">
        <v>8</v>
      </c>
      <c r="H189" s="179"/>
      <c r="I189" s="330"/>
      <c r="J189" s="20"/>
    </row>
    <row r="190" spans="1:10" ht="14.25">
      <c r="A190" s="189" t="s">
        <v>20</v>
      </c>
      <c r="B190" s="13" t="s">
        <v>16</v>
      </c>
      <c r="C190" s="13">
        <v>13</v>
      </c>
      <c r="D190" s="13">
        <v>208</v>
      </c>
      <c r="E190" s="13" t="s">
        <v>0</v>
      </c>
      <c r="F190" s="14">
        <v>2.15</v>
      </c>
      <c r="G190" s="15">
        <f>F190*D190*C190</f>
        <v>5813.599999999999</v>
      </c>
      <c r="H190" s="179"/>
      <c r="I190" s="331"/>
      <c r="J190" s="20"/>
    </row>
    <row r="191" spans="1:10" ht="14.25">
      <c r="A191" s="189" t="s">
        <v>17</v>
      </c>
      <c r="B191" s="13" t="s">
        <v>4</v>
      </c>
      <c r="C191" s="13">
        <v>13</v>
      </c>
      <c r="D191" s="13">
        <v>390</v>
      </c>
      <c r="E191" s="13" t="s">
        <v>1</v>
      </c>
      <c r="F191" s="13">
        <v>0.08</v>
      </c>
      <c r="G191" s="15">
        <f>F191*D191*C191</f>
        <v>405.59999999999997</v>
      </c>
      <c r="H191" s="179"/>
      <c r="I191" s="20"/>
      <c r="J191" s="20"/>
    </row>
    <row r="192" spans="1:10" ht="14.25">
      <c r="A192" s="183" t="s">
        <v>231</v>
      </c>
      <c r="B192" s="185"/>
      <c r="C192" s="185"/>
      <c r="D192" s="22"/>
      <c r="E192" s="22"/>
      <c r="F192" s="22"/>
      <c r="G192" s="33">
        <f>SUM(G190:G191)</f>
        <v>6219.2</v>
      </c>
      <c r="H192" s="179"/>
      <c r="I192" s="20"/>
      <c r="J192" s="20"/>
    </row>
    <row r="193" spans="1:10" ht="14.25">
      <c r="A193" s="179"/>
      <c r="B193" s="179"/>
      <c r="C193" s="179"/>
      <c r="D193" s="179"/>
      <c r="E193" s="179"/>
      <c r="F193" s="179"/>
      <c r="G193" s="179"/>
      <c r="H193" s="179"/>
      <c r="I193" s="20"/>
      <c r="J193" s="20"/>
    </row>
    <row r="194" spans="1:10" ht="14.25">
      <c r="A194" s="304" t="s">
        <v>362</v>
      </c>
      <c r="B194" s="304"/>
      <c r="C194" s="189"/>
      <c r="D194" s="189"/>
      <c r="E194" s="189"/>
      <c r="F194" s="189"/>
      <c r="G194" s="25"/>
      <c r="H194" s="179"/>
      <c r="I194" s="20"/>
      <c r="J194" s="20"/>
    </row>
    <row r="195" spans="1:10" ht="14.25">
      <c r="A195" s="189" t="s">
        <v>15</v>
      </c>
      <c r="B195" s="13" t="s">
        <v>5</v>
      </c>
      <c r="C195" s="13" t="s">
        <v>93</v>
      </c>
      <c r="D195" s="13" t="s">
        <v>6</v>
      </c>
      <c r="E195" s="13" t="s">
        <v>7</v>
      </c>
      <c r="F195" s="13" t="s">
        <v>297</v>
      </c>
      <c r="G195" s="14" t="s">
        <v>8</v>
      </c>
      <c r="H195" s="179"/>
      <c r="I195" s="19"/>
      <c r="J195" s="20"/>
    </row>
    <row r="196" spans="1:10" ht="14.25">
      <c r="A196" s="189" t="s">
        <v>20</v>
      </c>
      <c r="B196" s="13" t="s">
        <v>16</v>
      </c>
      <c r="C196" s="13">
        <v>22</v>
      </c>
      <c r="D196" s="13">
        <v>212</v>
      </c>
      <c r="E196" s="13" t="s">
        <v>0</v>
      </c>
      <c r="F196" s="14">
        <v>2.15</v>
      </c>
      <c r="G196" s="15">
        <f>F196*D196*C196</f>
        <v>10027.599999999999</v>
      </c>
      <c r="H196" s="179"/>
      <c r="I196" s="20"/>
      <c r="J196" s="20"/>
    </row>
    <row r="197" spans="1:10" ht="14.25">
      <c r="A197" s="189" t="s">
        <v>2</v>
      </c>
      <c r="B197" s="13" t="s">
        <v>4</v>
      </c>
      <c r="C197" s="13">
        <v>22</v>
      </c>
      <c r="D197" s="13">
        <v>396</v>
      </c>
      <c r="E197" s="13" t="s">
        <v>1</v>
      </c>
      <c r="F197" s="13">
        <v>0.08</v>
      </c>
      <c r="G197" s="15">
        <f>F197*D197*C197</f>
        <v>696.96</v>
      </c>
      <c r="H197" s="179"/>
      <c r="I197" s="330"/>
      <c r="J197" s="20"/>
    </row>
    <row r="198" spans="1:10" ht="14.25">
      <c r="A198" s="183" t="s">
        <v>231</v>
      </c>
      <c r="B198" s="185"/>
      <c r="C198" s="185"/>
      <c r="D198" s="22"/>
      <c r="E198" s="22"/>
      <c r="F198" s="22"/>
      <c r="G198" s="33">
        <f>SUM(G196:G197)</f>
        <v>10724.559999999998</v>
      </c>
      <c r="H198" s="179"/>
      <c r="I198" s="92"/>
      <c r="J198" s="20"/>
    </row>
    <row r="199" spans="1:10" ht="14.25">
      <c r="A199" s="179"/>
      <c r="B199" s="179"/>
      <c r="C199" s="179"/>
      <c r="D199" s="179"/>
      <c r="E199" s="179"/>
      <c r="F199" s="179"/>
      <c r="G199" s="179"/>
      <c r="H199" s="179"/>
      <c r="I199" s="67"/>
      <c r="J199" s="20"/>
    </row>
    <row r="200" spans="1:10" ht="14.25">
      <c r="A200" s="304" t="s">
        <v>22</v>
      </c>
      <c r="B200" s="189"/>
      <c r="C200" s="13" t="s">
        <v>46</v>
      </c>
      <c r="D200" s="13" t="s">
        <v>6</v>
      </c>
      <c r="E200" s="13" t="s">
        <v>7</v>
      </c>
      <c r="F200" s="13" t="s">
        <v>297</v>
      </c>
      <c r="G200" s="13" t="s">
        <v>8</v>
      </c>
      <c r="H200" s="179"/>
      <c r="I200" s="67"/>
      <c r="J200" s="20"/>
    </row>
    <row r="201" spans="1:10" ht="14.25">
      <c r="A201" s="189" t="s">
        <v>34</v>
      </c>
      <c r="B201" s="189"/>
      <c r="C201" s="189" t="s">
        <v>39</v>
      </c>
      <c r="D201" s="13">
        <v>20</v>
      </c>
      <c r="E201" s="13" t="s">
        <v>1</v>
      </c>
      <c r="F201" s="14">
        <v>82.46</v>
      </c>
      <c r="G201" s="15">
        <f aca="true" t="shared" si="5" ref="G201:G217">D201*F201</f>
        <v>1649.1999999999998</v>
      </c>
      <c r="H201" s="179"/>
      <c r="I201" s="67"/>
      <c r="J201" s="20"/>
    </row>
    <row r="202" spans="1:10" ht="14.25">
      <c r="A202" s="189" t="s">
        <v>29</v>
      </c>
      <c r="B202" s="189"/>
      <c r="C202" s="189" t="s">
        <v>39</v>
      </c>
      <c r="D202" s="13">
        <v>10</v>
      </c>
      <c r="E202" s="13" t="s">
        <v>1</v>
      </c>
      <c r="F202" s="14">
        <v>58.28</v>
      </c>
      <c r="G202" s="15">
        <f t="shared" si="5"/>
        <v>582.8</v>
      </c>
      <c r="H202" s="179"/>
      <c r="I202" s="67"/>
      <c r="J202" s="20"/>
    </row>
    <row r="203" spans="1:10" ht="14.25">
      <c r="A203" s="189" t="s">
        <v>30</v>
      </c>
      <c r="B203" s="189"/>
      <c r="C203" s="189" t="s">
        <v>39</v>
      </c>
      <c r="D203" s="13">
        <v>30</v>
      </c>
      <c r="E203" s="13" t="s">
        <v>1</v>
      </c>
      <c r="F203" s="14">
        <v>58.28</v>
      </c>
      <c r="G203" s="15">
        <f t="shared" si="5"/>
        <v>1748.4</v>
      </c>
      <c r="H203" s="179"/>
      <c r="I203" s="332"/>
      <c r="J203" s="20"/>
    </row>
    <row r="204" spans="1:10" ht="14.25">
      <c r="A204" s="189" t="s">
        <v>31</v>
      </c>
      <c r="B204" s="189"/>
      <c r="C204" s="189" t="s">
        <v>39</v>
      </c>
      <c r="D204" s="13">
        <v>30</v>
      </c>
      <c r="E204" s="13" t="s">
        <v>1</v>
      </c>
      <c r="F204" s="14">
        <v>58.28</v>
      </c>
      <c r="G204" s="15">
        <f t="shared" si="5"/>
        <v>1748.4</v>
      </c>
      <c r="H204" s="179"/>
      <c r="I204" s="20"/>
      <c r="J204" s="20"/>
    </row>
    <row r="205" spans="1:10" ht="14.25">
      <c r="A205" s="189" t="s">
        <v>52</v>
      </c>
      <c r="B205" s="189"/>
      <c r="C205" s="189" t="s">
        <v>40</v>
      </c>
      <c r="D205" s="13">
        <v>30</v>
      </c>
      <c r="E205" s="13" t="s">
        <v>1</v>
      </c>
      <c r="F205" s="14">
        <v>58.28</v>
      </c>
      <c r="G205" s="15">
        <f t="shared" si="5"/>
        <v>1748.4</v>
      </c>
      <c r="H205" s="179"/>
      <c r="I205" s="89"/>
      <c r="J205" s="89"/>
    </row>
    <row r="206" spans="1:10" ht="14.25">
      <c r="A206" s="189" t="s">
        <v>28</v>
      </c>
      <c r="B206" s="189"/>
      <c r="C206" s="189" t="s">
        <v>39</v>
      </c>
      <c r="D206" s="13">
        <v>14</v>
      </c>
      <c r="E206" s="13" t="s">
        <v>1</v>
      </c>
      <c r="F206" s="14">
        <v>58.28</v>
      </c>
      <c r="G206" s="15">
        <f t="shared" si="5"/>
        <v>815.9200000000001</v>
      </c>
      <c r="H206" s="179"/>
      <c r="I206" s="92"/>
      <c r="J206" s="92"/>
    </row>
    <row r="207" spans="1:10" ht="14.25">
      <c r="A207" s="189" t="s">
        <v>32</v>
      </c>
      <c r="B207" s="189"/>
      <c r="C207" s="189" t="s">
        <v>39</v>
      </c>
      <c r="D207" s="13">
        <v>14</v>
      </c>
      <c r="E207" s="13" t="s">
        <v>1</v>
      </c>
      <c r="F207" s="14">
        <v>58.28</v>
      </c>
      <c r="G207" s="15">
        <f t="shared" si="5"/>
        <v>815.9200000000001</v>
      </c>
      <c r="H207" s="179"/>
      <c r="I207" s="92"/>
      <c r="J207" s="92"/>
    </row>
    <row r="208" spans="1:10" ht="14.25">
      <c r="A208" s="189" t="s">
        <v>33</v>
      </c>
      <c r="B208" s="189"/>
      <c r="C208" s="189" t="s">
        <v>39</v>
      </c>
      <c r="D208" s="13">
        <v>14</v>
      </c>
      <c r="E208" s="13" t="s">
        <v>1</v>
      </c>
      <c r="F208" s="14">
        <v>58.28</v>
      </c>
      <c r="G208" s="15">
        <f t="shared" si="5"/>
        <v>815.9200000000001</v>
      </c>
      <c r="H208" s="179"/>
      <c r="I208" s="333"/>
      <c r="J208" s="92"/>
    </row>
    <row r="209" spans="1:10" ht="14.25">
      <c r="A209" s="189" t="s">
        <v>35</v>
      </c>
      <c r="B209" s="189"/>
      <c r="C209" s="189" t="s">
        <v>43</v>
      </c>
      <c r="D209" s="13">
        <v>30</v>
      </c>
      <c r="E209" s="13" t="s">
        <v>1</v>
      </c>
      <c r="F209" s="14">
        <v>58.28</v>
      </c>
      <c r="G209" s="15">
        <f t="shared" si="5"/>
        <v>1748.4</v>
      </c>
      <c r="H209" s="179"/>
      <c r="I209" s="92"/>
      <c r="J209" s="92"/>
    </row>
    <row r="210" spans="1:10" ht="14.25">
      <c r="A210" s="189" t="s">
        <v>36</v>
      </c>
      <c r="B210" s="189"/>
      <c r="C210" s="189" t="s">
        <v>44</v>
      </c>
      <c r="D210" s="13">
        <v>40</v>
      </c>
      <c r="E210" s="13" t="s">
        <v>1</v>
      </c>
      <c r="F210" s="14">
        <v>68.82</v>
      </c>
      <c r="G210" s="15">
        <f t="shared" si="5"/>
        <v>2752.7999999999997</v>
      </c>
      <c r="H210" s="179"/>
      <c r="I210" s="92"/>
      <c r="J210" s="92"/>
    </row>
    <row r="211" spans="1:10" ht="14.25">
      <c r="A211" s="189" t="s">
        <v>363</v>
      </c>
      <c r="B211" s="189"/>
      <c r="C211" s="189" t="s">
        <v>364</v>
      </c>
      <c r="D211" s="13">
        <v>12</v>
      </c>
      <c r="E211" s="13" t="s">
        <v>1</v>
      </c>
      <c r="F211" s="14">
        <v>100</v>
      </c>
      <c r="G211" s="15">
        <f t="shared" si="5"/>
        <v>1200</v>
      </c>
      <c r="H211" s="179"/>
      <c r="I211" s="334"/>
      <c r="J211" s="92"/>
    </row>
    <row r="212" spans="1:10" ht="14.25">
      <c r="A212" s="189" t="s">
        <v>365</v>
      </c>
      <c r="B212" s="189"/>
      <c r="C212" s="189" t="s">
        <v>43</v>
      </c>
      <c r="D212" s="13">
        <v>10</v>
      </c>
      <c r="E212" s="13" t="s">
        <v>1</v>
      </c>
      <c r="F212" s="14">
        <v>40</v>
      </c>
      <c r="G212" s="15">
        <f t="shared" si="5"/>
        <v>400</v>
      </c>
      <c r="H212" s="179"/>
      <c r="I212" s="334"/>
      <c r="J212" s="92"/>
    </row>
    <row r="213" spans="1:10" ht="14.25">
      <c r="A213" s="189" t="s">
        <v>41</v>
      </c>
      <c r="B213" s="189"/>
      <c r="C213" s="189" t="s">
        <v>43</v>
      </c>
      <c r="D213" s="13">
        <v>16</v>
      </c>
      <c r="E213" s="13" t="s">
        <v>1</v>
      </c>
      <c r="F213" s="14">
        <v>58.28</v>
      </c>
      <c r="G213" s="15">
        <f t="shared" si="5"/>
        <v>932.48</v>
      </c>
      <c r="H213" s="179"/>
      <c r="I213" s="92"/>
      <c r="J213" s="92"/>
    </row>
    <row r="214" spans="1:10" ht="14.25">
      <c r="A214" s="189" t="s">
        <v>366</v>
      </c>
      <c r="B214" s="189"/>
      <c r="C214" s="189" t="s">
        <v>367</v>
      </c>
      <c r="D214" s="13">
        <v>200</v>
      </c>
      <c r="E214" s="13" t="s">
        <v>1</v>
      </c>
      <c r="F214" s="14">
        <v>20</v>
      </c>
      <c r="G214" s="15">
        <f t="shared" si="5"/>
        <v>4000</v>
      </c>
      <c r="H214" s="179"/>
      <c r="I214" s="92"/>
      <c r="J214" s="92"/>
    </row>
    <row r="215" spans="1:10" ht="14.25">
      <c r="A215" s="189" t="s">
        <v>47</v>
      </c>
      <c r="B215" s="189"/>
      <c r="C215" s="189" t="s">
        <v>48</v>
      </c>
      <c r="D215" s="13">
        <v>100</v>
      </c>
      <c r="E215" s="13" t="s">
        <v>1</v>
      </c>
      <c r="F215" s="13">
        <v>35.96</v>
      </c>
      <c r="G215" s="15">
        <f t="shared" si="5"/>
        <v>3596</v>
      </c>
      <c r="H215" s="179"/>
      <c r="I215" s="92"/>
      <c r="J215" s="92"/>
    </row>
    <row r="216" spans="1:10" ht="14.25">
      <c r="A216" s="189" t="s">
        <v>49</v>
      </c>
      <c r="B216" s="189"/>
      <c r="C216" s="189" t="s">
        <v>48</v>
      </c>
      <c r="D216" s="13">
        <v>100</v>
      </c>
      <c r="E216" s="13" t="s">
        <v>1</v>
      </c>
      <c r="F216" s="14">
        <v>1.86</v>
      </c>
      <c r="G216" s="15">
        <f t="shared" si="5"/>
        <v>186</v>
      </c>
      <c r="H216" s="179"/>
      <c r="I216" s="20"/>
      <c r="J216" s="20"/>
    </row>
    <row r="217" spans="1:10" ht="14.25">
      <c r="A217" s="189" t="s">
        <v>368</v>
      </c>
      <c r="B217" s="189"/>
      <c r="C217" s="189" t="s">
        <v>51</v>
      </c>
      <c r="D217" s="13">
        <v>100</v>
      </c>
      <c r="E217" s="13" t="s">
        <v>1</v>
      </c>
      <c r="F217" s="14">
        <v>15.5</v>
      </c>
      <c r="G217" s="15">
        <f t="shared" si="5"/>
        <v>1550</v>
      </c>
      <c r="H217" s="179"/>
      <c r="I217" s="335"/>
      <c r="J217" s="20"/>
    </row>
    <row r="218" spans="1:10" ht="14.25">
      <c r="A218" s="183" t="s">
        <v>231</v>
      </c>
      <c r="B218" s="185"/>
      <c r="C218" s="185"/>
      <c r="D218" s="185"/>
      <c r="E218" s="185"/>
      <c r="F218" s="185"/>
      <c r="G218" s="39">
        <f>SUM(G201:G217)</f>
        <v>26290.64</v>
      </c>
      <c r="H218" s="179"/>
      <c r="I218" s="19"/>
      <c r="J218" s="20"/>
    </row>
    <row r="219" spans="1:10" ht="15" thickBot="1">
      <c r="A219" s="336"/>
      <c r="B219" s="336"/>
      <c r="C219" s="336"/>
      <c r="D219" s="336"/>
      <c r="E219" s="336"/>
      <c r="F219" s="336"/>
      <c r="G219" s="336"/>
      <c r="H219" s="179"/>
      <c r="I219" s="20"/>
      <c r="J219" s="20"/>
    </row>
    <row r="220" spans="1:10" ht="14.25">
      <c r="A220" s="109" t="s">
        <v>369</v>
      </c>
      <c r="B220" s="179"/>
      <c r="C220" s="179"/>
      <c r="D220" s="179"/>
      <c r="E220" s="179"/>
      <c r="F220" s="179"/>
      <c r="G220" s="179"/>
      <c r="H220" s="179"/>
      <c r="I220" s="20"/>
      <c r="J220" s="20"/>
    </row>
    <row r="221" spans="1:10" ht="14.25">
      <c r="A221" s="304" t="s">
        <v>65</v>
      </c>
      <c r="B221" s="189"/>
      <c r="C221" s="189"/>
      <c r="D221" s="13"/>
      <c r="E221" s="13"/>
      <c r="F221" s="179"/>
      <c r="G221" s="179"/>
      <c r="H221" s="109" t="s">
        <v>369</v>
      </c>
      <c r="I221" s="20"/>
      <c r="J221" s="20"/>
    </row>
    <row r="222" spans="1:10" ht="14.25">
      <c r="A222" s="28" t="s">
        <v>370</v>
      </c>
      <c r="B222" s="189"/>
      <c r="C222" s="13" t="s">
        <v>53</v>
      </c>
      <c r="D222" s="13" t="s">
        <v>54</v>
      </c>
      <c r="E222" s="189"/>
      <c r="F222" s="179"/>
      <c r="G222" s="179"/>
      <c r="H222" s="179" t="s">
        <v>343</v>
      </c>
      <c r="I222" s="337">
        <f>E227+E259</f>
        <v>9126</v>
      </c>
      <c r="J222" s="20"/>
    </row>
    <row r="223" spans="1:10" ht="14.25">
      <c r="A223" s="190">
        <v>1900</v>
      </c>
      <c r="B223" s="189">
        <v>1.3</v>
      </c>
      <c r="C223" s="190">
        <f>A223*B223</f>
        <v>2470</v>
      </c>
      <c r="D223" s="313">
        <v>1</v>
      </c>
      <c r="E223" s="31">
        <f>C223*D223</f>
        <v>2470</v>
      </c>
      <c r="F223" s="179"/>
      <c r="G223" s="179"/>
      <c r="H223" s="179" t="s">
        <v>344</v>
      </c>
      <c r="I223" s="338">
        <f>E237+E269+E293</f>
        <v>4545.5</v>
      </c>
      <c r="J223" s="20"/>
    </row>
    <row r="224" spans="1:10" ht="14.25">
      <c r="A224" s="190">
        <v>1900</v>
      </c>
      <c r="B224" s="189">
        <v>1.3</v>
      </c>
      <c r="C224" s="190">
        <f>A224*B224</f>
        <v>2470</v>
      </c>
      <c r="D224" s="313">
        <v>1</v>
      </c>
      <c r="E224" s="31">
        <f>C224*D224</f>
        <v>2470</v>
      </c>
      <c r="F224" s="179"/>
      <c r="G224" s="179"/>
      <c r="H224" s="179" t="s">
        <v>345</v>
      </c>
      <c r="I224" s="339">
        <f>E244+E276+E300</f>
        <v>840</v>
      </c>
      <c r="J224" s="20"/>
    </row>
    <row r="225" spans="1:10" ht="14.25">
      <c r="A225" s="316" t="s">
        <v>346</v>
      </c>
      <c r="B225" s="189"/>
      <c r="C225" s="190"/>
      <c r="D225" s="313"/>
      <c r="E225" s="31"/>
      <c r="F225" s="179"/>
      <c r="G225" s="179"/>
      <c r="H225" s="179" t="s">
        <v>329</v>
      </c>
      <c r="I225" s="340">
        <f>G251+G283</f>
        <v>7903.4</v>
      </c>
      <c r="J225" s="20"/>
    </row>
    <row r="226" spans="1:10" ht="14.25">
      <c r="A226" s="190">
        <v>1600</v>
      </c>
      <c r="B226" s="189">
        <v>1.3</v>
      </c>
      <c r="C226" s="190">
        <f>A226*B226</f>
        <v>2080</v>
      </c>
      <c r="D226" s="313">
        <v>1</v>
      </c>
      <c r="E226" s="31">
        <f>C226*D226</f>
        <v>2080</v>
      </c>
      <c r="F226" s="20"/>
      <c r="G226" s="43"/>
      <c r="H226" s="179"/>
      <c r="I226" s="179"/>
      <c r="J226" s="20"/>
    </row>
    <row r="227" spans="1:10" ht="14.25">
      <c r="A227" s="294" t="s">
        <v>77</v>
      </c>
      <c r="B227" s="189"/>
      <c r="C227" s="190"/>
      <c r="D227" s="189"/>
      <c r="E227" s="318">
        <f>SUM(E223:E226)</f>
        <v>7020</v>
      </c>
      <c r="F227" s="4"/>
      <c r="G227" s="179"/>
      <c r="H227" s="179"/>
      <c r="I227" s="20"/>
      <c r="J227" s="20"/>
    </row>
    <row r="228" spans="1:10" ht="14.25">
      <c r="A228" s="179"/>
      <c r="B228" s="179"/>
      <c r="C228" s="179"/>
      <c r="D228" s="179"/>
      <c r="E228" s="319"/>
      <c r="F228" s="179"/>
      <c r="G228" s="4"/>
      <c r="H228" s="179"/>
      <c r="I228" s="37"/>
      <c r="J228" s="20"/>
    </row>
    <row r="229" spans="1:10" ht="14.25">
      <c r="A229" s="39" t="s">
        <v>64</v>
      </c>
      <c r="B229" s="189"/>
      <c r="C229" s="190"/>
      <c r="D229" s="189"/>
      <c r="E229" s="15"/>
      <c r="F229" s="179"/>
      <c r="G229" s="179"/>
      <c r="H229" s="179"/>
      <c r="I229" s="20"/>
      <c r="J229" s="20"/>
    </row>
    <row r="230" spans="1:10" ht="14.25">
      <c r="A230" s="12" t="s">
        <v>347</v>
      </c>
      <c r="B230" s="189"/>
      <c r="C230" s="189"/>
      <c r="D230" s="13"/>
      <c r="E230" s="14"/>
      <c r="F230" s="4"/>
      <c r="G230" s="179"/>
      <c r="H230" s="179"/>
      <c r="I230" s="20"/>
      <c r="J230" s="20"/>
    </row>
    <row r="231" spans="1:10" ht="14.25">
      <c r="A231" s="189" t="s">
        <v>55</v>
      </c>
      <c r="B231" s="189" t="s">
        <v>80</v>
      </c>
      <c r="C231" s="13" t="s">
        <v>348</v>
      </c>
      <c r="D231" s="13" t="s">
        <v>57</v>
      </c>
      <c r="E231" s="14"/>
      <c r="F231" s="2"/>
      <c r="G231" s="179"/>
      <c r="H231" s="179"/>
      <c r="I231" s="20"/>
      <c r="J231" s="20"/>
    </row>
    <row r="232" spans="1:10" ht="14.25">
      <c r="A232" s="189">
        <v>0.43</v>
      </c>
      <c r="B232" s="189" t="s">
        <v>67</v>
      </c>
      <c r="C232" s="13">
        <v>20</v>
      </c>
      <c r="D232" s="13">
        <v>21</v>
      </c>
      <c r="E232" s="31">
        <f>A232*C232*D232</f>
        <v>180.6</v>
      </c>
      <c r="F232" s="179"/>
      <c r="G232" s="179"/>
      <c r="H232" s="179"/>
      <c r="I232" s="69"/>
      <c r="J232" s="20"/>
    </row>
    <row r="233" spans="1:10" ht="14.25">
      <c r="A233" s="189">
        <v>0.03</v>
      </c>
      <c r="B233" s="189" t="s">
        <v>68</v>
      </c>
      <c r="C233" s="13">
        <v>20</v>
      </c>
      <c r="D233" s="13">
        <v>21</v>
      </c>
      <c r="E233" s="31">
        <f>A233*C233*D233</f>
        <v>12.6</v>
      </c>
      <c r="F233" s="179"/>
      <c r="G233" s="179"/>
      <c r="H233" s="179"/>
      <c r="I233" s="37"/>
      <c r="J233" s="19"/>
    </row>
    <row r="234" spans="1:10" ht="14.25">
      <c r="A234" s="189">
        <v>0.43</v>
      </c>
      <c r="B234" s="189" t="s">
        <v>81</v>
      </c>
      <c r="C234" s="13">
        <v>20</v>
      </c>
      <c r="D234" s="13">
        <v>5</v>
      </c>
      <c r="E234" s="31">
        <f>A234*C234*D234</f>
        <v>43</v>
      </c>
      <c r="F234" s="179"/>
      <c r="G234" s="179"/>
      <c r="H234" s="179"/>
      <c r="I234" s="307"/>
      <c r="J234" s="20"/>
    </row>
    <row r="235" spans="1:10" ht="14.25">
      <c r="A235" s="14" t="s">
        <v>349</v>
      </c>
      <c r="B235" s="189" t="s">
        <v>350</v>
      </c>
      <c r="C235" s="25">
        <v>10.5</v>
      </c>
      <c r="D235" s="13">
        <v>96</v>
      </c>
      <c r="E235" s="36">
        <f>C235*D235</f>
        <v>1008</v>
      </c>
      <c r="F235" s="179"/>
      <c r="G235" s="179"/>
      <c r="H235" s="179"/>
      <c r="I235" s="42"/>
      <c r="J235" s="20"/>
    </row>
    <row r="236" spans="1:10" ht="14.25">
      <c r="A236" s="13">
        <v>1.5</v>
      </c>
      <c r="B236" s="189" t="s">
        <v>351</v>
      </c>
      <c r="C236" s="13">
        <v>20</v>
      </c>
      <c r="D236" s="13">
        <v>21</v>
      </c>
      <c r="E236" s="294">
        <f>A236*C236*D236</f>
        <v>630</v>
      </c>
      <c r="F236" s="179"/>
      <c r="G236" s="4"/>
      <c r="H236" s="179"/>
      <c r="I236" s="2"/>
      <c r="J236" s="179"/>
    </row>
    <row r="237" spans="1:10" ht="14.25">
      <c r="A237" s="36" t="s">
        <v>96</v>
      </c>
      <c r="B237" s="189"/>
      <c r="C237" s="189"/>
      <c r="D237" s="189"/>
      <c r="E237" s="321">
        <f>SUM(E232:E236)</f>
        <v>1874.2</v>
      </c>
      <c r="F237" s="4"/>
      <c r="G237" s="179"/>
      <c r="H237" s="179"/>
      <c r="I237" s="37"/>
      <c r="J237" s="20"/>
    </row>
    <row r="238" spans="1:10" ht="14.25">
      <c r="A238" s="179"/>
      <c r="B238" s="179"/>
      <c r="C238" s="179"/>
      <c r="D238" s="179"/>
      <c r="E238" s="179"/>
      <c r="F238" s="179"/>
      <c r="G238" s="179"/>
      <c r="H238" s="179"/>
      <c r="I238" s="69"/>
      <c r="J238" s="20"/>
    </row>
    <row r="239" spans="1:10" ht="14.25">
      <c r="A239" s="36" t="s">
        <v>61</v>
      </c>
      <c r="B239" s="189"/>
      <c r="C239" s="13"/>
      <c r="D239" s="13" t="s">
        <v>57</v>
      </c>
      <c r="E239" s="191"/>
      <c r="F239" s="179"/>
      <c r="G239" s="179"/>
      <c r="H239" s="179"/>
      <c r="I239" s="69"/>
      <c r="J239" s="20"/>
    </row>
    <row r="240" spans="1:10" ht="14.25">
      <c r="A240" s="189" t="s">
        <v>352</v>
      </c>
      <c r="B240" s="189"/>
      <c r="C240" s="13" t="s">
        <v>60</v>
      </c>
      <c r="D240" s="13"/>
      <c r="E240" s="189"/>
      <c r="F240" s="179"/>
      <c r="G240" s="179"/>
      <c r="H240" s="179"/>
      <c r="I240" s="69"/>
      <c r="J240" s="20"/>
    </row>
    <row r="241" spans="1:10" ht="14.25">
      <c r="A241" s="25">
        <v>5</v>
      </c>
      <c r="B241" s="189"/>
      <c r="C241" s="13">
        <v>2</v>
      </c>
      <c r="D241" s="13">
        <v>21</v>
      </c>
      <c r="E241" s="191">
        <f>A241*C241*D241</f>
        <v>210</v>
      </c>
      <c r="F241" s="179"/>
      <c r="G241" s="179"/>
      <c r="H241" s="179"/>
      <c r="I241" s="307"/>
      <c r="J241" s="20"/>
    </row>
    <row r="242" spans="1:10" ht="14.25">
      <c r="A242" s="189" t="s">
        <v>353</v>
      </c>
      <c r="B242" s="189"/>
      <c r="C242" s="13" t="s">
        <v>66</v>
      </c>
      <c r="D242" s="13"/>
      <c r="E242" s="191"/>
      <c r="F242" s="179"/>
      <c r="G242" s="179"/>
      <c r="H242" s="179"/>
      <c r="I242" s="179"/>
      <c r="J242" s="179"/>
    </row>
    <row r="243" spans="1:10" ht="14.25">
      <c r="A243" s="25">
        <v>5</v>
      </c>
      <c r="B243" s="322"/>
      <c r="C243" s="13">
        <v>2</v>
      </c>
      <c r="D243" s="13">
        <v>21</v>
      </c>
      <c r="E243" s="191">
        <f>A243*C243*D243</f>
        <v>210</v>
      </c>
      <c r="F243" s="179"/>
      <c r="G243" s="179"/>
      <c r="H243" s="179"/>
      <c r="I243" s="179"/>
      <c r="J243" s="179"/>
    </row>
    <row r="244" spans="1:10" ht="14.25">
      <c r="A244" s="36" t="s">
        <v>97</v>
      </c>
      <c r="B244" s="12"/>
      <c r="C244" s="13"/>
      <c r="D244" s="13"/>
      <c r="E244" s="323">
        <f>SUM(E241:E243)</f>
        <v>420</v>
      </c>
      <c r="F244" s="179"/>
      <c r="G244" s="179"/>
      <c r="H244" s="179"/>
      <c r="I244" s="179"/>
      <c r="J244" s="179"/>
    </row>
    <row r="245" spans="1:10" ht="14.25">
      <c r="A245" s="324" t="s">
        <v>371</v>
      </c>
      <c r="B245" s="189"/>
      <c r="C245" s="13"/>
      <c r="D245" s="13"/>
      <c r="E245" s="39">
        <f>E227+E237+E244</f>
        <v>9314.2</v>
      </c>
      <c r="F245" s="179"/>
      <c r="G245" s="179"/>
      <c r="H245" s="179"/>
      <c r="I245" s="179"/>
      <c r="J245" s="179"/>
    </row>
    <row r="246" spans="1:10" ht="14.25">
      <c r="A246" s="69"/>
      <c r="B246" s="20"/>
      <c r="C246" s="67"/>
      <c r="D246" s="20"/>
      <c r="E246" s="67"/>
      <c r="F246" s="179"/>
      <c r="G246" s="179"/>
      <c r="H246" s="179"/>
      <c r="I246" s="179"/>
      <c r="J246" s="179"/>
    </row>
    <row r="247" spans="1:10" ht="14.25">
      <c r="A247" s="304" t="s">
        <v>372</v>
      </c>
      <c r="B247" s="304"/>
      <c r="C247" s="189"/>
      <c r="D247" s="189"/>
      <c r="E247" s="189"/>
      <c r="F247" s="189"/>
      <c r="G247" s="25"/>
      <c r="H247" s="179"/>
      <c r="I247" s="179"/>
      <c r="J247" s="179"/>
    </row>
    <row r="248" spans="1:10" ht="14.25">
      <c r="A248" s="189" t="s">
        <v>15</v>
      </c>
      <c r="B248" s="13" t="s">
        <v>5</v>
      </c>
      <c r="C248" s="13" t="s">
        <v>93</v>
      </c>
      <c r="D248" s="13" t="s">
        <v>6</v>
      </c>
      <c r="E248" s="13" t="s">
        <v>7</v>
      </c>
      <c r="F248" s="13" t="s">
        <v>297</v>
      </c>
      <c r="G248" s="14" t="s">
        <v>8</v>
      </c>
      <c r="H248" s="179"/>
      <c r="I248" s="179"/>
      <c r="J248" s="179"/>
    </row>
    <row r="249" spans="1:10" ht="14.25">
      <c r="A249" s="189" t="s">
        <v>20</v>
      </c>
      <c r="B249" s="13" t="s">
        <v>16</v>
      </c>
      <c r="C249" s="13">
        <v>5</v>
      </c>
      <c r="D249" s="13">
        <v>212</v>
      </c>
      <c r="E249" s="13" t="s">
        <v>0</v>
      </c>
      <c r="F249" s="14">
        <v>2.15</v>
      </c>
      <c r="G249" s="15">
        <f>F249*D249*C249</f>
        <v>2279</v>
      </c>
      <c r="H249" s="179"/>
      <c r="I249" s="179"/>
      <c r="J249" s="179"/>
    </row>
    <row r="250" spans="1:10" ht="14.25">
      <c r="A250" s="189" t="s">
        <v>2</v>
      </c>
      <c r="B250" s="13" t="s">
        <v>4</v>
      </c>
      <c r="C250" s="13">
        <v>5</v>
      </c>
      <c r="D250" s="13">
        <v>396</v>
      </c>
      <c r="E250" s="13" t="s">
        <v>1</v>
      </c>
      <c r="F250" s="13">
        <v>0.08</v>
      </c>
      <c r="G250" s="15">
        <f>F250*D250*C250</f>
        <v>158.4</v>
      </c>
      <c r="H250" s="179"/>
      <c r="I250" s="179"/>
      <c r="J250" s="179"/>
    </row>
    <row r="251" spans="1:10" ht="14.25">
      <c r="A251" s="183" t="s">
        <v>231</v>
      </c>
      <c r="B251" s="185"/>
      <c r="C251" s="185"/>
      <c r="D251" s="22"/>
      <c r="E251" s="22"/>
      <c r="F251" s="22"/>
      <c r="G251" s="33">
        <f>SUM(G249:G250)</f>
        <v>2437.4</v>
      </c>
      <c r="H251" s="179"/>
      <c r="I251" s="179"/>
      <c r="J251" s="179"/>
    </row>
    <row r="252" spans="1:10" ht="14.25">
      <c r="A252" s="37"/>
      <c r="B252" s="20"/>
      <c r="C252" s="43"/>
      <c r="D252" s="67"/>
      <c r="E252" s="43"/>
      <c r="F252" s="179"/>
      <c r="G252" s="179"/>
      <c r="H252" s="179"/>
      <c r="I252" s="179"/>
      <c r="J252" s="179"/>
    </row>
    <row r="253" spans="1:10" ht="14.25">
      <c r="A253" s="304" t="s">
        <v>65</v>
      </c>
      <c r="B253" s="189"/>
      <c r="C253" s="189"/>
      <c r="D253" s="13"/>
      <c r="E253" s="13"/>
      <c r="F253" s="179"/>
      <c r="G253" s="179"/>
      <c r="H253" s="179"/>
      <c r="I253" s="179"/>
      <c r="J253" s="179"/>
    </row>
    <row r="254" spans="1:10" ht="14.25">
      <c r="A254" s="28" t="s">
        <v>373</v>
      </c>
      <c r="B254" s="189"/>
      <c r="C254" s="13" t="s">
        <v>53</v>
      </c>
      <c r="D254" s="13" t="s">
        <v>54</v>
      </c>
      <c r="E254" s="189"/>
      <c r="F254" s="179"/>
      <c r="G254" s="179"/>
      <c r="H254" s="179"/>
      <c r="I254" s="179"/>
      <c r="J254" s="179"/>
    </row>
    <row r="255" spans="1:10" ht="14.25">
      <c r="A255" s="190">
        <v>1900</v>
      </c>
      <c r="B255" s="189">
        <v>1.3</v>
      </c>
      <c r="C255" s="190">
        <f>A255*B255</f>
        <v>2470</v>
      </c>
      <c r="D255" s="313">
        <v>0.3</v>
      </c>
      <c r="E255" s="31">
        <f>C255*D255</f>
        <v>741</v>
      </c>
      <c r="F255" s="179"/>
      <c r="G255" s="179"/>
      <c r="H255" s="179"/>
      <c r="I255" s="179"/>
      <c r="J255" s="179"/>
    </row>
    <row r="256" spans="1:10" ht="14.25">
      <c r="A256" s="190">
        <v>1900</v>
      </c>
      <c r="B256" s="189">
        <v>1.3</v>
      </c>
      <c r="C256" s="190">
        <f>A256*B256</f>
        <v>2470</v>
      </c>
      <c r="D256" s="313">
        <v>0.3</v>
      </c>
      <c r="E256" s="31">
        <f>C256*D256</f>
        <v>741</v>
      </c>
      <c r="F256" s="179"/>
      <c r="G256" s="179"/>
      <c r="H256" s="179"/>
      <c r="I256" s="179"/>
      <c r="J256" s="179"/>
    </row>
    <row r="257" spans="1:10" ht="14.25">
      <c r="A257" s="316" t="s">
        <v>346</v>
      </c>
      <c r="B257" s="189"/>
      <c r="C257" s="190"/>
      <c r="D257" s="313"/>
      <c r="E257" s="31"/>
      <c r="F257" s="179"/>
      <c r="G257" s="179"/>
      <c r="H257" s="179"/>
      <c r="I257" s="179"/>
      <c r="J257" s="179"/>
    </row>
    <row r="258" spans="1:10" ht="14.25">
      <c r="A258" s="190">
        <v>1600</v>
      </c>
      <c r="B258" s="189">
        <v>1.3</v>
      </c>
      <c r="C258" s="190">
        <f>A258*B258</f>
        <v>2080</v>
      </c>
      <c r="D258" s="313">
        <v>0.3</v>
      </c>
      <c r="E258" s="31">
        <f>C258*D258</f>
        <v>624</v>
      </c>
      <c r="F258" s="179"/>
      <c r="G258" s="179"/>
      <c r="H258" s="179"/>
      <c r="I258" s="179"/>
      <c r="J258" s="179"/>
    </row>
    <row r="259" spans="1:10" ht="14.25">
      <c r="A259" s="122" t="s">
        <v>77</v>
      </c>
      <c r="B259" s="185"/>
      <c r="C259" s="192"/>
      <c r="D259" s="185"/>
      <c r="E259" s="318">
        <f>SUM(E255:E258)</f>
        <v>2106</v>
      </c>
      <c r="F259" s="179"/>
      <c r="G259" s="179"/>
      <c r="H259" s="179"/>
      <c r="I259" s="179"/>
      <c r="J259" s="179"/>
    </row>
    <row r="260" spans="1:10" ht="14.25">
      <c r="A260" s="179"/>
      <c r="B260" s="179"/>
      <c r="C260" s="179"/>
      <c r="D260" s="179"/>
      <c r="E260" s="179"/>
      <c r="F260" s="179"/>
      <c r="G260" s="179"/>
      <c r="H260" s="320"/>
      <c r="I260" s="179"/>
      <c r="J260" s="179"/>
    </row>
    <row r="261" spans="1:10" ht="14.25">
      <c r="A261" s="39" t="s">
        <v>64</v>
      </c>
      <c r="B261" s="189"/>
      <c r="C261" s="190"/>
      <c r="D261" s="189"/>
      <c r="E261" s="15"/>
      <c r="F261" s="179"/>
      <c r="G261" s="179"/>
      <c r="H261" s="179"/>
      <c r="I261" s="179"/>
      <c r="J261" s="179"/>
    </row>
    <row r="262" spans="1:10" ht="14.25">
      <c r="A262" s="12" t="s">
        <v>347</v>
      </c>
      <c r="B262" s="189"/>
      <c r="C262" s="189"/>
      <c r="D262" s="13"/>
      <c r="E262" s="14"/>
      <c r="F262" s="179"/>
      <c r="G262" s="179"/>
      <c r="H262" s="179"/>
      <c r="I262" s="179"/>
      <c r="J262" s="179"/>
    </row>
    <row r="263" spans="1:10" ht="14.25">
      <c r="A263" s="189" t="s">
        <v>55</v>
      </c>
      <c r="B263" s="189" t="s">
        <v>80</v>
      </c>
      <c r="C263" s="13" t="s">
        <v>348</v>
      </c>
      <c r="D263" s="13" t="s">
        <v>57</v>
      </c>
      <c r="E263" s="14"/>
      <c r="F263" s="179"/>
      <c r="G263" s="179"/>
      <c r="H263" s="179"/>
      <c r="I263" s="179"/>
      <c r="J263" s="179"/>
    </row>
    <row r="264" spans="1:10" ht="14.25">
      <c r="A264" s="189">
        <v>0.43</v>
      </c>
      <c r="B264" s="189" t="s">
        <v>67</v>
      </c>
      <c r="C264" s="13">
        <v>80</v>
      </c>
      <c r="D264" s="13">
        <v>5</v>
      </c>
      <c r="E264" s="31">
        <f>A264*C264*D264</f>
        <v>172</v>
      </c>
      <c r="F264" s="179"/>
      <c r="G264" s="179"/>
      <c r="H264" s="179"/>
      <c r="I264" s="179"/>
      <c r="J264" s="179"/>
    </row>
    <row r="265" spans="1:10" ht="14.25">
      <c r="A265" s="189">
        <v>0.03</v>
      </c>
      <c r="B265" s="189" t="s">
        <v>68</v>
      </c>
      <c r="C265" s="13">
        <v>80</v>
      </c>
      <c r="D265" s="13">
        <v>5</v>
      </c>
      <c r="E265" s="31">
        <f>A265*C265*D265</f>
        <v>12</v>
      </c>
      <c r="F265" s="179"/>
      <c r="G265" s="179"/>
      <c r="H265" s="179"/>
      <c r="I265" s="179"/>
      <c r="J265" s="179"/>
    </row>
    <row r="266" spans="1:10" ht="14.25">
      <c r="A266" s="189">
        <v>0.43</v>
      </c>
      <c r="B266" s="189" t="s">
        <v>81</v>
      </c>
      <c r="C266" s="13">
        <v>80</v>
      </c>
      <c r="D266" s="13">
        <v>2</v>
      </c>
      <c r="E266" s="31">
        <f>A266*C266*D266</f>
        <v>68.8</v>
      </c>
      <c r="F266" s="179"/>
      <c r="G266" s="179"/>
      <c r="H266" s="179"/>
      <c r="I266" s="179"/>
      <c r="J266" s="179"/>
    </row>
    <row r="267" spans="1:10" ht="14.25">
      <c r="A267" s="14" t="s">
        <v>349</v>
      </c>
      <c r="B267" s="189" t="s">
        <v>350</v>
      </c>
      <c r="C267" s="25">
        <v>10.5</v>
      </c>
      <c r="D267" s="13">
        <v>12</v>
      </c>
      <c r="E267" s="36">
        <f>C267*D267</f>
        <v>126</v>
      </c>
      <c r="F267" s="179"/>
      <c r="G267" s="179"/>
      <c r="H267" s="179"/>
      <c r="I267" s="179"/>
      <c r="J267" s="179"/>
    </row>
    <row r="268" spans="1:10" ht="14.25">
      <c r="A268" s="13">
        <v>1.5</v>
      </c>
      <c r="B268" s="189" t="s">
        <v>351</v>
      </c>
      <c r="C268" s="13">
        <v>35</v>
      </c>
      <c r="D268" s="13">
        <v>5</v>
      </c>
      <c r="E268" s="294">
        <f>A268*C268*D268</f>
        <v>262.5</v>
      </c>
      <c r="F268" s="4"/>
      <c r="G268" s="179"/>
      <c r="H268" s="179"/>
      <c r="I268" s="179"/>
      <c r="J268" s="179"/>
    </row>
    <row r="269" spans="1:10" ht="14.25">
      <c r="A269" s="36" t="s">
        <v>96</v>
      </c>
      <c r="B269" s="189"/>
      <c r="C269" s="189"/>
      <c r="D269" s="189"/>
      <c r="E269" s="321">
        <f>SUM(E264:E268)</f>
        <v>641.3</v>
      </c>
      <c r="F269" s="179"/>
      <c r="G269" s="179"/>
      <c r="H269" s="179"/>
      <c r="I269" s="179"/>
      <c r="J269" s="179"/>
    </row>
    <row r="270" spans="1:10" ht="14.25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</row>
    <row r="271" spans="1:10" ht="14.25">
      <c r="A271" s="36" t="s">
        <v>61</v>
      </c>
      <c r="B271" s="189"/>
      <c r="C271" s="13"/>
      <c r="D271" s="13" t="s">
        <v>118</v>
      </c>
      <c r="E271" s="191"/>
      <c r="F271" s="179"/>
      <c r="G271" s="179"/>
      <c r="H271" s="179"/>
      <c r="I271" s="179"/>
      <c r="J271" s="179"/>
    </row>
    <row r="272" spans="1:10" ht="14.25">
      <c r="A272" s="189" t="s">
        <v>357</v>
      </c>
      <c r="B272" s="189"/>
      <c r="C272" s="13"/>
      <c r="D272" s="13"/>
      <c r="E272" s="189"/>
      <c r="F272" s="179"/>
      <c r="G272" s="179"/>
      <c r="H272" s="179"/>
      <c r="I272" s="179"/>
      <c r="J272" s="179"/>
    </row>
    <row r="273" spans="1:10" ht="14.25">
      <c r="A273" s="25">
        <v>1</v>
      </c>
      <c r="B273" s="322"/>
      <c r="C273" s="13">
        <v>2</v>
      </c>
      <c r="D273" s="13">
        <v>5</v>
      </c>
      <c r="E273" s="191">
        <f>A273*C273*D273</f>
        <v>10</v>
      </c>
      <c r="F273" s="179"/>
      <c r="G273" s="179"/>
      <c r="H273" s="179"/>
      <c r="I273" s="179"/>
      <c r="J273" s="179"/>
    </row>
    <row r="274" spans="1:10" ht="14.25">
      <c r="A274" s="189" t="s">
        <v>62</v>
      </c>
      <c r="B274" s="189"/>
      <c r="C274" s="13" t="s">
        <v>66</v>
      </c>
      <c r="D274" s="13"/>
      <c r="E274" s="191"/>
      <c r="F274" s="179"/>
      <c r="G274" s="179"/>
      <c r="H274" s="179"/>
      <c r="I274" s="179"/>
      <c r="J274" s="179"/>
    </row>
    <row r="275" spans="1:10" ht="14.25">
      <c r="A275" s="25">
        <v>5</v>
      </c>
      <c r="B275" s="189"/>
      <c r="C275" s="13">
        <v>2</v>
      </c>
      <c r="D275" s="13">
        <v>5</v>
      </c>
      <c r="E275" s="191">
        <f>A275*C275*D275</f>
        <v>50</v>
      </c>
      <c r="F275" s="179"/>
      <c r="G275" s="179"/>
      <c r="H275" s="179"/>
      <c r="I275" s="179"/>
      <c r="J275" s="179"/>
    </row>
    <row r="276" spans="1:10" ht="14.25">
      <c r="A276" s="35" t="s">
        <v>97</v>
      </c>
      <c r="B276" s="184"/>
      <c r="C276" s="22"/>
      <c r="D276" s="22"/>
      <c r="E276" s="323">
        <f>SUM(E273:E275)</f>
        <v>60</v>
      </c>
      <c r="F276" s="179"/>
      <c r="G276" s="179"/>
      <c r="H276" s="179"/>
      <c r="I276" s="179"/>
      <c r="J276" s="179"/>
    </row>
    <row r="277" spans="1:10" ht="14.25">
      <c r="A277" s="179"/>
      <c r="B277" s="179"/>
      <c r="C277" s="179"/>
      <c r="D277" s="179"/>
      <c r="E277" s="179"/>
      <c r="F277" s="179"/>
      <c r="G277" s="179"/>
      <c r="H277" s="179"/>
      <c r="I277" s="179"/>
      <c r="J277" s="179"/>
    </row>
    <row r="278" spans="1:10" ht="14.25">
      <c r="A278" s="341" t="s">
        <v>374</v>
      </c>
      <c r="B278" s="189"/>
      <c r="C278" s="189"/>
      <c r="D278" s="13" t="s">
        <v>6</v>
      </c>
      <c r="E278" s="13" t="s">
        <v>7</v>
      </c>
      <c r="F278" s="13" t="s">
        <v>297</v>
      </c>
      <c r="G278" s="13" t="s">
        <v>375</v>
      </c>
      <c r="H278" s="179"/>
      <c r="I278" s="179"/>
      <c r="J278" s="179"/>
    </row>
    <row r="279" spans="1:10" ht="14.25">
      <c r="A279" s="189" t="s">
        <v>376</v>
      </c>
      <c r="B279" s="189"/>
      <c r="C279" s="189"/>
      <c r="D279" s="13">
        <v>80</v>
      </c>
      <c r="E279" s="13" t="s">
        <v>1</v>
      </c>
      <c r="F279" s="15">
        <v>35</v>
      </c>
      <c r="G279" s="15">
        <f>D279*F279</f>
        <v>2800</v>
      </c>
      <c r="H279" s="179"/>
      <c r="I279" s="179"/>
      <c r="J279" s="179"/>
    </row>
    <row r="280" spans="1:10" ht="14.25">
      <c r="A280" s="189" t="s">
        <v>91</v>
      </c>
      <c r="B280" s="189"/>
      <c r="C280" s="189" t="s">
        <v>48</v>
      </c>
      <c r="D280" s="13">
        <v>50</v>
      </c>
      <c r="E280" s="13" t="s">
        <v>1</v>
      </c>
      <c r="F280" s="15">
        <v>35.96</v>
      </c>
      <c r="G280" s="15">
        <f>D280*F280</f>
        <v>1798</v>
      </c>
      <c r="H280" s="179"/>
      <c r="I280" s="179"/>
      <c r="J280" s="179"/>
    </row>
    <row r="281" spans="1:10" ht="14.25">
      <c r="A281" s="189" t="s">
        <v>49</v>
      </c>
      <c r="B281" s="189"/>
      <c r="C281" s="189" t="s">
        <v>48</v>
      </c>
      <c r="D281" s="13">
        <v>50</v>
      </c>
      <c r="E281" s="13" t="s">
        <v>1</v>
      </c>
      <c r="F281" s="15">
        <v>1.86</v>
      </c>
      <c r="G281" s="15">
        <f>D281*F281</f>
        <v>93</v>
      </c>
      <c r="H281" s="179"/>
      <c r="I281" s="179"/>
      <c r="J281" s="179"/>
    </row>
    <row r="282" spans="1:10" ht="14.25">
      <c r="A282" s="189" t="s">
        <v>377</v>
      </c>
      <c r="B282" s="189"/>
      <c r="C282" s="189" t="s">
        <v>51</v>
      </c>
      <c r="D282" s="13">
        <v>50</v>
      </c>
      <c r="E282" s="13" t="s">
        <v>1</v>
      </c>
      <c r="F282" s="15">
        <v>15.5</v>
      </c>
      <c r="G282" s="15">
        <f>D282*F282</f>
        <v>775</v>
      </c>
      <c r="H282" s="179"/>
      <c r="I282" s="179"/>
      <c r="J282" s="179"/>
    </row>
    <row r="283" spans="1:10" ht="14.25">
      <c r="A283" s="183" t="s">
        <v>231</v>
      </c>
      <c r="B283" s="185"/>
      <c r="C283" s="185"/>
      <c r="D283" s="185"/>
      <c r="E283" s="185"/>
      <c r="F283" s="185"/>
      <c r="G283" s="39">
        <f>SUM(G279:G282)</f>
        <v>5466</v>
      </c>
      <c r="H283" s="179"/>
      <c r="I283" s="179"/>
      <c r="J283" s="179"/>
    </row>
    <row r="284" spans="1:10" ht="14.25">
      <c r="A284" s="179"/>
      <c r="B284" s="179"/>
      <c r="C284" s="179"/>
      <c r="D284" s="179"/>
      <c r="E284" s="179"/>
      <c r="F284" s="179"/>
      <c r="G284" s="179"/>
      <c r="H284" s="179"/>
      <c r="I284" s="179"/>
      <c r="J284" s="179"/>
    </row>
    <row r="285" spans="1:10" ht="14.25">
      <c r="A285" s="39" t="s">
        <v>64</v>
      </c>
      <c r="B285" s="189"/>
      <c r="C285" s="190"/>
      <c r="D285" s="189"/>
      <c r="E285" s="15"/>
      <c r="F285" s="179"/>
      <c r="G285" s="179"/>
      <c r="H285" s="179"/>
      <c r="I285" s="179"/>
      <c r="J285" s="179"/>
    </row>
    <row r="286" spans="1:10" ht="14.25">
      <c r="A286" s="12" t="s">
        <v>378</v>
      </c>
      <c r="B286" s="189"/>
      <c r="C286" s="189"/>
      <c r="D286" s="13"/>
      <c r="E286" s="14"/>
      <c r="F286" s="179"/>
      <c r="G286" s="179"/>
      <c r="H286" s="179"/>
      <c r="I286" s="179"/>
      <c r="J286" s="179"/>
    </row>
    <row r="287" spans="1:10" ht="14.25">
      <c r="A287" s="189" t="s">
        <v>55</v>
      </c>
      <c r="B287" s="189" t="s">
        <v>80</v>
      </c>
      <c r="C287" s="13" t="s">
        <v>348</v>
      </c>
      <c r="D287" s="13" t="s">
        <v>57</v>
      </c>
      <c r="E287" s="14"/>
      <c r="F287" s="179"/>
      <c r="G287" s="179"/>
      <c r="H287" s="179"/>
      <c r="I287" s="179"/>
      <c r="J287" s="179"/>
    </row>
    <row r="288" spans="1:10" ht="14.25">
      <c r="A288" s="189">
        <v>0.43</v>
      </c>
      <c r="B288" s="189" t="s">
        <v>67</v>
      </c>
      <c r="C288" s="13">
        <v>20</v>
      </c>
      <c r="D288" s="13">
        <v>30</v>
      </c>
      <c r="E288" s="31">
        <f>A288*C288*D288</f>
        <v>258</v>
      </c>
      <c r="F288" s="179"/>
      <c r="G288" s="179"/>
      <c r="H288" s="179"/>
      <c r="I288" s="179"/>
      <c r="J288" s="179"/>
    </row>
    <row r="289" spans="1:10" ht="14.25">
      <c r="A289" s="189">
        <v>0.03</v>
      </c>
      <c r="B289" s="189" t="s">
        <v>68</v>
      </c>
      <c r="C289" s="13">
        <v>20</v>
      </c>
      <c r="D289" s="13">
        <v>30</v>
      </c>
      <c r="E289" s="31">
        <f>A289*C289*D289</f>
        <v>18</v>
      </c>
      <c r="F289" s="179"/>
      <c r="G289" s="179"/>
      <c r="H289" s="179"/>
      <c r="I289" s="179"/>
      <c r="J289" s="179"/>
    </row>
    <row r="290" spans="1:10" ht="14.25">
      <c r="A290" s="189">
        <v>0.43</v>
      </c>
      <c r="B290" s="189" t="s">
        <v>81</v>
      </c>
      <c r="C290" s="13">
        <v>80</v>
      </c>
      <c r="D290" s="13">
        <v>10</v>
      </c>
      <c r="E290" s="31">
        <f>A290*C290*D290</f>
        <v>344</v>
      </c>
      <c r="F290" s="179"/>
      <c r="G290" s="179"/>
      <c r="H290" s="179"/>
      <c r="I290" s="252"/>
      <c r="J290" s="179"/>
    </row>
    <row r="291" spans="1:10" ht="14.25">
      <c r="A291" s="14" t="s">
        <v>349</v>
      </c>
      <c r="B291" s="189" t="s">
        <v>350</v>
      </c>
      <c r="C291" s="25">
        <v>10.5</v>
      </c>
      <c r="D291" s="13">
        <v>70</v>
      </c>
      <c r="E291" s="36">
        <f>C291*D291</f>
        <v>735</v>
      </c>
      <c r="F291" s="179"/>
      <c r="G291" s="179"/>
      <c r="H291" s="179"/>
      <c r="I291" s="179"/>
      <c r="J291" s="179"/>
    </row>
    <row r="292" spans="1:10" ht="14.25">
      <c r="A292" s="13">
        <v>1.5</v>
      </c>
      <c r="B292" s="189" t="s">
        <v>351</v>
      </c>
      <c r="C292" s="13">
        <v>15</v>
      </c>
      <c r="D292" s="13">
        <v>30</v>
      </c>
      <c r="E292" s="294">
        <f>A292*C292*D292</f>
        <v>675</v>
      </c>
      <c r="F292" s="179"/>
      <c r="G292" s="179"/>
      <c r="H292" s="179"/>
      <c r="I292" s="179"/>
      <c r="J292" s="179"/>
    </row>
    <row r="293" spans="1:10" ht="14.25">
      <c r="A293" s="36" t="s">
        <v>96</v>
      </c>
      <c r="B293" s="189"/>
      <c r="C293" s="189"/>
      <c r="D293" s="189"/>
      <c r="E293" s="321">
        <f>SUM(E288:E292)</f>
        <v>2030</v>
      </c>
      <c r="F293" s="179"/>
      <c r="G293" s="179"/>
      <c r="H293" s="179"/>
      <c r="I293" s="179"/>
      <c r="J293" s="179"/>
    </row>
    <row r="294" spans="1:10" ht="14.25">
      <c r="A294" s="179"/>
      <c r="B294" s="179"/>
      <c r="C294" s="179"/>
      <c r="D294" s="179"/>
      <c r="E294" s="179"/>
      <c r="F294" s="179"/>
      <c r="G294" s="179"/>
      <c r="H294" s="179"/>
      <c r="I294" s="252"/>
      <c r="J294" s="179"/>
    </row>
    <row r="295" spans="1:10" ht="14.25">
      <c r="A295" s="36" t="s">
        <v>61</v>
      </c>
      <c r="B295" s="189"/>
      <c r="C295" s="13"/>
      <c r="D295" s="13" t="s">
        <v>118</v>
      </c>
      <c r="E295" s="191"/>
      <c r="F295" s="179"/>
      <c r="G295" s="179"/>
      <c r="H295" s="179"/>
      <c r="I295" s="179"/>
      <c r="J295" s="179"/>
    </row>
    <row r="296" spans="1:10" ht="14.25">
      <c r="A296" s="189" t="s">
        <v>357</v>
      </c>
      <c r="B296" s="189"/>
      <c r="C296" s="13"/>
      <c r="D296" s="13"/>
      <c r="E296" s="189"/>
      <c r="F296" s="179"/>
      <c r="G296" s="179"/>
      <c r="H296" s="179"/>
      <c r="I296" s="179"/>
      <c r="J296" s="179"/>
    </row>
    <row r="297" spans="1:10" ht="14.25">
      <c r="A297" s="25">
        <v>1</v>
      </c>
      <c r="B297" s="322"/>
      <c r="C297" s="13">
        <v>2</v>
      </c>
      <c r="D297" s="13">
        <v>30</v>
      </c>
      <c r="E297" s="191">
        <f>A297*C297*D297</f>
        <v>60</v>
      </c>
      <c r="F297" s="179"/>
      <c r="G297" s="179"/>
      <c r="H297" s="179"/>
      <c r="I297" s="179"/>
      <c r="J297" s="179"/>
    </row>
    <row r="298" spans="1:10" ht="14.25">
      <c r="A298" s="189" t="s">
        <v>62</v>
      </c>
      <c r="B298" s="189"/>
      <c r="C298" s="13" t="s">
        <v>66</v>
      </c>
      <c r="D298" s="13"/>
      <c r="E298" s="191"/>
      <c r="F298" s="179"/>
      <c r="G298" s="179"/>
      <c r="H298" s="179"/>
      <c r="I298" s="179"/>
      <c r="J298" s="179"/>
    </row>
    <row r="299" spans="1:10" ht="14.25">
      <c r="A299" s="25">
        <v>5</v>
      </c>
      <c r="B299" s="189"/>
      <c r="C299" s="13">
        <v>2</v>
      </c>
      <c r="D299" s="13">
        <v>30</v>
      </c>
      <c r="E299" s="191">
        <f>A299*C299*D299</f>
        <v>300</v>
      </c>
      <c r="F299" s="179"/>
      <c r="G299" s="179"/>
      <c r="H299" s="179"/>
      <c r="I299" s="179"/>
      <c r="J299" s="179"/>
    </row>
    <row r="300" spans="1:10" ht="14.25">
      <c r="A300" s="35" t="s">
        <v>97</v>
      </c>
      <c r="B300" s="184"/>
      <c r="C300" s="22"/>
      <c r="D300" s="22"/>
      <c r="E300" s="323">
        <f>SUM(E297:E299)</f>
        <v>360</v>
      </c>
      <c r="F300" s="179"/>
      <c r="G300" s="179"/>
      <c r="H300" s="179"/>
      <c r="I300" s="179"/>
      <c r="J300" s="179"/>
    </row>
    <row r="301" spans="1:10" ht="14.25">
      <c r="A301" s="324"/>
      <c r="B301" s="189"/>
      <c r="C301" s="13"/>
      <c r="D301" s="13"/>
      <c r="E301" s="39"/>
      <c r="F301" s="179"/>
      <c r="G301" s="179"/>
      <c r="H301" s="179"/>
      <c r="I301" s="179"/>
      <c r="J301" s="179"/>
    </row>
    <row r="302" spans="1:10" ht="15" thickBot="1">
      <c r="A302" s="336"/>
      <c r="B302" s="336"/>
      <c r="C302" s="336"/>
      <c r="D302" s="336"/>
      <c r="E302" s="336"/>
      <c r="F302" s="179"/>
      <c r="G302" s="179"/>
      <c r="H302" s="179"/>
      <c r="I302" s="179"/>
      <c r="J302" s="179"/>
    </row>
    <row r="303" spans="1:10" ht="14.25">
      <c r="A303" s="109" t="s">
        <v>379</v>
      </c>
      <c r="B303" s="179"/>
      <c r="C303" s="179"/>
      <c r="D303" s="179"/>
      <c r="E303" s="179"/>
      <c r="F303" s="179"/>
      <c r="G303" s="109" t="s">
        <v>379</v>
      </c>
      <c r="H303" s="179"/>
      <c r="I303" s="179"/>
      <c r="J303" s="179"/>
    </row>
    <row r="304" spans="1:10" ht="14.25">
      <c r="A304" s="304" t="s">
        <v>65</v>
      </c>
      <c r="B304" s="189"/>
      <c r="C304" s="189"/>
      <c r="D304" s="13"/>
      <c r="E304" s="13"/>
      <c r="F304" s="179"/>
      <c r="G304" s="179" t="s">
        <v>343</v>
      </c>
      <c r="H304" s="179"/>
      <c r="I304" s="312">
        <f>E310+E343</f>
        <v>15106</v>
      </c>
      <c r="J304" s="179"/>
    </row>
    <row r="305" spans="1:10" ht="14.25">
      <c r="A305" s="28" t="s">
        <v>380</v>
      </c>
      <c r="B305" s="189"/>
      <c r="C305" s="13" t="s">
        <v>53</v>
      </c>
      <c r="D305" s="13" t="s">
        <v>54</v>
      </c>
      <c r="E305" s="189"/>
      <c r="F305" s="179"/>
      <c r="G305" s="179" t="s">
        <v>344</v>
      </c>
      <c r="H305" s="179"/>
      <c r="I305" s="314">
        <f>E320+E353</f>
        <v>4622.9</v>
      </c>
      <c r="J305" s="179"/>
    </row>
    <row r="306" spans="1:10" ht="14.25">
      <c r="A306" s="190">
        <v>1900</v>
      </c>
      <c r="B306" s="189">
        <v>1.3</v>
      </c>
      <c r="C306" s="190">
        <f>A306*B306</f>
        <v>2470</v>
      </c>
      <c r="D306" s="313">
        <v>1.5</v>
      </c>
      <c r="E306" s="31">
        <f>C306*D306</f>
        <v>3705</v>
      </c>
      <c r="F306" s="179"/>
      <c r="G306" s="179" t="s">
        <v>345</v>
      </c>
      <c r="H306" s="179"/>
      <c r="I306" s="315">
        <f>E360+E327</f>
        <v>900</v>
      </c>
      <c r="J306" s="179"/>
    </row>
    <row r="307" spans="1:10" ht="14.25">
      <c r="A307" s="190">
        <v>1900</v>
      </c>
      <c r="B307" s="189">
        <v>1.3</v>
      </c>
      <c r="C307" s="190">
        <f>A307*B307</f>
        <v>2470</v>
      </c>
      <c r="D307" s="313">
        <v>1.5</v>
      </c>
      <c r="E307" s="31">
        <f>C307*D307</f>
        <v>3705</v>
      </c>
      <c r="F307" s="179"/>
      <c r="G307" s="179" t="s">
        <v>329</v>
      </c>
      <c r="H307" s="179"/>
      <c r="I307" s="317">
        <f>G335</f>
        <v>3882.8</v>
      </c>
      <c r="J307" s="179"/>
    </row>
    <row r="308" spans="1:10" ht="14.25">
      <c r="A308" s="316" t="s">
        <v>346</v>
      </c>
      <c r="B308" s="189"/>
      <c r="C308" s="190"/>
      <c r="D308" s="313"/>
      <c r="E308" s="31"/>
      <c r="F308" s="179"/>
      <c r="G308" s="179"/>
      <c r="H308" s="179"/>
      <c r="I308" s="179"/>
      <c r="J308" s="179"/>
    </row>
    <row r="309" spans="1:10" ht="14.25">
      <c r="A309" s="190">
        <v>1600</v>
      </c>
      <c r="B309" s="189">
        <v>1.3</v>
      </c>
      <c r="C309" s="190">
        <f>A309*B309</f>
        <v>2080</v>
      </c>
      <c r="D309" s="313">
        <v>1</v>
      </c>
      <c r="E309" s="31">
        <f>C309*D309</f>
        <v>2080</v>
      </c>
      <c r="F309" s="20"/>
      <c r="G309" s="43"/>
      <c r="H309" s="179"/>
      <c r="I309" s="179"/>
      <c r="J309" s="179"/>
    </row>
    <row r="310" spans="1:10" ht="14.25">
      <c r="A310" s="294" t="s">
        <v>77</v>
      </c>
      <c r="B310" s="189"/>
      <c r="C310" s="190"/>
      <c r="D310" s="189"/>
      <c r="E310" s="318">
        <f>SUM(E306:E309)</f>
        <v>9490</v>
      </c>
      <c r="F310" s="179"/>
      <c r="G310" s="179"/>
      <c r="H310" s="179"/>
      <c r="I310" s="179"/>
      <c r="J310" s="179"/>
    </row>
    <row r="311" spans="1:10" ht="14.25">
      <c r="A311" s="179"/>
      <c r="B311" s="179"/>
      <c r="C311" s="179"/>
      <c r="D311" s="179"/>
      <c r="E311" s="319"/>
      <c r="F311" s="179"/>
      <c r="G311" s="4"/>
      <c r="H311" s="179"/>
      <c r="I311" s="179"/>
      <c r="J311" s="179"/>
    </row>
    <row r="312" spans="1:10" ht="14.25">
      <c r="A312" s="39" t="s">
        <v>64</v>
      </c>
      <c r="B312" s="189"/>
      <c r="C312" s="190"/>
      <c r="D312" s="189"/>
      <c r="E312" s="15"/>
      <c r="F312" s="179"/>
      <c r="G312" s="179"/>
      <c r="H312" s="179"/>
      <c r="I312" s="179"/>
      <c r="J312" s="179"/>
    </row>
    <row r="313" spans="1:10" ht="14.25">
      <c r="A313" s="12" t="s">
        <v>347</v>
      </c>
      <c r="B313" s="189"/>
      <c r="C313" s="189"/>
      <c r="D313" s="13"/>
      <c r="E313" s="14"/>
      <c r="F313" s="4"/>
      <c r="G313" s="179"/>
      <c r="H313" s="179"/>
      <c r="I313" s="179"/>
      <c r="J313" s="179"/>
    </row>
    <row r="314" spans="1:10" ht="14.25">
      <c r="A314" s="189" t="s">
        <v>55</v>
      </c>
      <c r="B314" s="189" t="s">
        <v>80</v>
      </c>
      <c r="C314" s="13" t="s">
        <v>348</v>
      </c>
      <c r="D314" s="13" t="s">
        <v>57</v>
      </c>
      <c r="E314" s="14"/>
      <c r="F314" s="2"/>
      <c r="G314" s="179"/>
      <c r="H314" s="179"/>
      <c r="I314" s="179"/>
      <c r="J314" s="179"/>
    </row>
    <row r="315" spans="1:10" ht="14.25">
      <c r="A315" s="189">
        <v>0.43</v>
      </c>
      <c r="B315" s="189" t="s">
        <v>67</v>
      </c>
      <c r="C315" s="13">
        <v>90</v>
      </c>
      <c r="D315" s="13">
        <v>33</v>
      </c>
      <c r="E315" s="31">
        <f>A315*C315*D315</f>
        <v>1277.1000000000001</v>
      </c>
      <c r="F315" s="179"/>
      <c r="G315" s="179"/>
      <c r="H315" s="179"/>
      <c r="I315" s="179"/>
      <c r="J315" s="179"/>
    </row>
    <row r="316" spans="1:10" ht="14.25">
      <c r="A316" s="189">
        <v>0.03</v>
      </c>
      <c r="B316" s="189" t="s">
        <v>68</v>
      </c>
      <c r="C316" s="13">
        <v>90</v>
      </c>
      <c r="D316" s="13">
        <v>33</v>
      </c>
      <c r="E316" s="31">
        <f>A316*C316*D316</f>
        <v>89.1</v>
      </c>
      <c r="F316" s="179"/>
      <c r="G316" s="179"/>
      <c r="H316" s="179"/>
      <c r="I316" s="179"/>
      <c r="J316" s="179"/>
    </row>
    <row r="317" spans="1:10" ht="14.25">
      <c r="A317" s="189">
        <v>0.43</v>
      </c>
      <c r="B317" s="189" t="s">
        <v>81</v>
      </c>
      <c r="C317" s="13">
        <v>90</v>
      </c>
      <c r="D317" s="13">
        <v>6</v>
      </c>
      <c r="E317" s="31">
        <f>A317*C317*D317</f>
        <v>232.20000000000002</v>
      </c>
      <c r="F317" s="179"/>
      <c r="G317" s="179"/>
      <c r="H317" s="179"/>
      <c r="I317" s="179"/>
      <c r="J317" s="179"/>
    </row>
    <row r="318" spans="1:10" ht="14.25">
      <c r="A318" s="14" t="s">
        <v>349</v>
      </c>
      <c r="B318" s="189" t="s">
        <v>350</v>
      </c>
      <c r="C318" s="25">
        <v>10.5</v>
      </c>
      <c r="D318" s="13">
        <v>72</v>
      </c>
      <c r="E318" s="36">
        <f>C318*D318</f>
        <v>756</v>
      </c>
      <c r="F318" s="179"/>
      <c r="G318" s="179"/>
      <c r="H318" s="179"/>
      <c r="I318" s="179"/>
      <c r="J318" s="179"/>
    </row>
    <row r="319" spans="1:10" ht="14.25">
      <c r="A319" s="13">
        <v>1.5</v>
      </c>
      <c r="B319" s="189" t="s">
        <v>351</v>
      </c>
      <c r="C319" s="13">
        <v>20</v>
      </c>
      <c r="D319" s="13">
        <v>33</v>
      </c>
      <c r="E319" s="294">
        <f>A319*C319*D319</f>
        <v>990</v>
      </c>
      <c r="F319" s="179"/>
      <c r="G319" s="4"/>
      <c r="H319" s="179"/>
      <c r="I319" s="179"/>
      <c r="J319" s="179"/>
    </row>
    <row r="320" spans="1:10" ht="14.25">
      <c r="A320" s="36" t="s">
        <v>96</v>
      </c>
      <c r="B320" s="189"/>
      <c r="C320" s="189"/>
      <c r="D320" s="189"/>
      <c r="E320" s="321">
        <f>SUM(E315:E319)</f>
        <v>3344.4</v>
      </c>
      <c r="F320" s="179"/>
      <c r="G320" s="179"/>
      <c r="H320" s="179"/>
      <c r="I320" s="179"/>
      <c r="J320" s="179"/>
    </row>
    <row r="321" spans="1:10" ht="14.25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</row>
    <row r="322" spans="1:10" ht="14.25">
      <c r="A322" s="36" t="s">
        <v>61</v>
      </c>
      <c r="B322" s="189"/>
      <c r="C322" s="13"/>
      <c r="D322" s="13" t="s">
        <v>57</v>
      </c>
      <c r="E322" s="191"/>
      <c r="F322" s="179"/>
      <c r="G322" s="179"/>
      <c r="H322" s="179"/>
      <c r="I322" s="179"/>
      <c r="J322" s="179"/>
    </row>
    <row r="323" spans="1:10" ht="14.25">
      <c r="A323" s="189" t="s">
        <v>352</v>
      </c>
      <c r="B323" s="189"/>
      <c r="C323" s="13" t="s">
        <v>60</v>
      </c>
      <c r="D323" s="13"/>
      <c r="E323" s="189"/>
      <c r="F323" s="179"/>
      <c r="G323" s="179"/>
      <c r="H323" s="179"/>
      <c r="I323" s="179"/>
      <c r="J323" s="179"/>
    </row>
    <row r="324" spans="1:10" ht="14.25">
      <c r="A324" s="25">
        <v>5</v>
      </c>
      <c r="B324" s="189"/>
      <c r="C324" s="13">
        <v>2</v>
      </c>
      <c r="D324" s="13">
        <v>33</v>
      </c>
      <c r="E324" s="191">
        <f>A324*C324*D324</f>
        <v>330</v>
      </c>
      <c r="F324" s="179"/>
      <c r="G324" s="179"/>
      <c r="H324" s="179"/>
      <c r="I324" s="179"/>
      <c r="J324" s="179"/>
    </row>
    <row r="325" spans="1:10" ht="14.25">
      <c r="A325" s="189" t="s">
        <v>353</v>
      </c>
      <c r="B325" s="189"/>
      <c r="C325" s="13" t="s">
        <v>66</v>
      </c>
      <c r="D325" s="13"/>
      <c r="E325" s="191"/>
      <c r="F325" s="179"/>
      <c r="G325" s="179"/>
      <c r="H325" s="179"/>
      <c r="I325" s="179"/>
      <c r="J325" s="179"/>
    </row>
    <row r="326" spans="1:10" ht="14.25">
      <c r="A326" s="25">
        <v>5</v>
      </c>
      <c r="B326" s="322"/>
      <c r="C326" s="13">
        <v>2</v>
      </c>
      <c r="D326" s="13">
        <v>33</v>
      </c>
      <c r="E326" s="191">
        <f>A326*C326*D326</f>
        <v>330</v>
      </c>
      <c r="F326" s="179"/>
      <c r="G326" s="179"/>
      <c r="H326" s="179"/>
      <c r="I326" s="179"/>
      <c r="J326" s="179"/>
    </row>
    <row r="327" spans="1:10" ht="14.25">
      <c r="A327" s="36" t="s">
        <v>97</v>
      </c>
      <c r="B327" s="12"/>
      <c r="C327" s="13"/>
      <c r="D327" s="13"/>
      <c r="E327" s="323">
        <f>SUM(E324:E326)</f>
        <v>660</v>
      </c>
      <c r="F327" s="179"/>
      <c r="G327" s="179"/>
      <c r="H327" s="179"/>
      <c r="I327" s="179"/>
      <c r="J327" s="179"/>
    </row>
    <row r="328" spans="1:10" ht="14.25">
      <c r="A328" s="324"/>
      <c r="B328" s="189"/>
      <c r="C328" s="13"/>
      <c r="D328" s="13"/>
      <c r="E328" s="39"/>
      <c r="F328" s="179"/>
      <c r="G328" s="179"/>
      <c r="H328" s="179"/>
      <c r="I328" s="179"/>
      <c r="J328" s="179"/>
    </row>
    <row r="329" spans="1:10" ht="14.25">
      <c r="A329" s="69"/>
      <c r="B329" s="20"/>
      <c r="C329" s="67"/>
      <c r="D329" s="20"/>
      <c r="E329" s="67"/>
      <c r="F329" s="179"/>
      <c r="G329" s="179"/>
      <c r="H329" s="179"/>
      <c r="I329" s="179"/>
      <c r="J329" s="179"/>
    </row>
    <row r="330" spans="1:10" ht="14.25">
      <c r="A330" s="341" t="s">
        <v>374</v>
      </c>
      <c r="B330" s="189"/>
      <c r="C330" s="189"/>
      <c r="D330" s="13" t="s">
        <v>6</v>
      </c>
      <c r="E330" s="13" t="s">
        <v>7</v>
      </c>
      <c r="F330" s="13" t="s">
        <v>297</v>
      </c>
      <c r="G330" s="13" t="s">
        <v>375</v>
      </c>
      <c r="H330" s="179"/>
      <c r="I330" s="179"/>
      <c r="J330" s="179"/>
    </row>
    <row r="331" spans="1:10" ht="14.25">
      <c r="A331" s="189" t="s">
        <v>376</v>
      </c>
      <c r="B331" s="189"/>
      <c r="C331" s="189"/>
      <c r="D331" s="13">
        <v>50</v>
      </c>
      <c r="E331" s="13" t="s">
        <v>1</v>
      </c>
      <c r="F331" s="15">
        <v>35</v>
      </c>
      <c r="G331" s="15">
        <f>D331*F331</f>
        <v>1750</v>
      </c>
      <c r="H331" s="179"/>
      <c r="I331" s="179"/>
      <c r="J331" s="179"/>
    </row>
    <row r="332" spans="1:10" ht="14.25">
      <c r="A332" s="189" t="s">
        <v>91</v>
      </c>
      <c r="B332" s="189"/>
      <c r="C332" s="189" t="s">
        <v>48</v>
      </c>
      <c r="D332" s="13">
        <v>40</v>
      </c>
      <c r="E332" s="13" t="s">
        <v>1</v>
      </c>
      <c r="F332" s="15">
        <v>35.96</v>
      </c>
      <c r="G332" s="15">
        <f>D332*F332</f>
        <v>1438.4</v>
      </c>
      <c r="H332" s="179"/>
      <c r="I332" s="179"/>
      <c r="J332" s="179"/>
    </row>
    <row r="333" spans="1:10" ht="14.25">
      <c r="A333" s="189" t="s">
        <v>49</v>
      </c>
      <c r="B333" s="189"/>
      <c r="C333" s="189" t="s">
        <v>48</v>
      </c>
      <c r="D333" s="13">
        <v>40</v>
      </c>
      <c r="E333" s="13" t="s">
        <v>1</v>
      </c>
      <c r="F333" s="15">
        <v>1.86</v>
      </c>
      <c r="G333" s="15">
        <f>D333*F333</f>
        <v>74.4</v>
      </c>
      <c r="H333" s="179"/>
      <c r="I333" s="179"/>
      <c r="J333" s="179"/>
    </row>
    <row r="334" spans="1:10" ht="14.25">
      <c r="A334" s="189" t="s">
        <v>377</v>
      </c>
      <c r="B334" s="189"/>
      <c r="C334" s="189" t="s">
        <v>51</v>
      </c>
      <c r="D334" s="13">
        <v>40</v>
      </c>
      <c r="E334" s="13" t="s">
        <v>1</v>
      </c>
      <c r="F334" s="15">
        <v>15.5</v>
      </c>
      <c r="G334" s="15">
        <f>D334*F334</f>
        <v>620</v>
      </c>
      <c r="H334" s="179"/>
      <c r="I334" s="179"/>
      <c r="J334" s="179"/>
    </row>
    <row r="335" spans="1:10" ht="14.25">
      <c r="A335" s="183" t="s">
        <v>231</v>
      </c>
      <c r="B335" s="185"/>
      <c r="C335" s="185"/>
      <c r="D335" s="185"/>
      <c r="E335" s="185"/>
      <c r="F335" s="185"/>
      <c r="G335" s="39">
        <f>SUM(G331:G334)</f>
        <v>3882.8</v>
      </c>
      <c r="H335" s="179"/>
      <c r="I335" s="179"/>
      <c r="J335" s="179"/>
    </row>
    <row r="336" spans="1:10" ht="14.25">
      <c r="A336" s="179"/>
      <c r="B336" s="179"/>
      <c r="C336" s="179"/>
      <c r="D336" s="179"/>
      <c r="E336" s="179"/>
      <c r="F336" s="179"/>
      <c r="G336" s="179"/>
      <c r="H336" s="179"/>
      <c r="I336" s="179"/>
      <c r="J336" s="179"/>
    </row>
    <row r="337" spans="1:10" ht="14.25">
      <c r="A337" s="304" t="s">
        <v>65</v>
      </c>
      <c r="B337" s="189"/>
      <c r="C337" s="189"/>
      <c r="D337" s="13"/>
      <c r="E337" s="13"/>
      <c r="F337" s="179"/>
      <c r="G337" s="179"/>
      <c r="H337" s="179"/>
      <c r="I337" s="179"/>
      <c r="J337" s="179"/>
    </row>
    <row r="338" spans="1:10" ht="14.25">
      <c r="A338" s="28" t="s">
        <v>381</v>
      </c>
      <c r="B338" s="189"/>
      <c r="C338" s="13" t="s">
        <v>53</v>
      </c>
      <c r="D338" s="13" t="s">
        <v>54</v>
      </c>
      <c r="E338" s="189"/>
      <c r="F338" s="179"/>
      <c r="G338" s="179"/>
      <c r="H338" s="179"/>
      <c r="I338" s="179"/>
      <c r="J338" s="179"/>
    </row>
    <row r="339" spans="1:10" ht="14.25">
      <c r="A339" s="190">
        <v>1900</v>
      </c>
      <c r="B339" s="189">
        <v>1.3</v>
      </c>
      <c r="C339" s="190">
        <f>A339*B339</f>
        <v>2470</v>
      </c>
      <c r="D339" s="313">
        <v>0.8</v>
      </c>
      <c r="E339" s="31">
        <f>C339*D339</f>
        <v>1976</v>
      </c>
      <c r="F339" s="179"/>
      <c r="G339" s="179"/>
      <c r="H339" s="179"/>
      <c r="I339" s="179"/>
      <c r="J339" s="179"/>
    </row>
    <row r="340" spans="1:10" ht="14.25">
      <c r="A340" s="190">
        <v>1900</v>
      </c>
      <c r="B340" s="189">
        <v>1.3</v>
      </c>
      <c r="C340" s="190">
        <f>A340*B340</f>
        <v>2470</v>
      </c>
      <c r="D340" s="313">
        <v>0.8</v>
      </c>
      <c r="E340" s="31">
        <f>C340*D340</f>
        <v>1976</v>
      </c>
      <c r="F340" s="179"/>
      <c r="G340" s="179"/>
      <c r="H340" s="179"/>
      <c r="I340" s="179"/>
      <c r="J340" s="179"/>
    </row>
    <row r="341" spans="1:10" ht="14.25">
      <c r="A341" s="316" t="s">
        <v>346</v>
      </c>
      <c r="B341" s="189"/>
      <c r="C341" s="190"/>
      <c r="D341" s="313"/>
      <c r="E341" s="31"/>
      <c r="F341" s="179"/>
      <c r="G341" s="179"/>
      <c r="H341" s="179"/>
      <c r="I341" s="179"/>
      <c r="J341" s="179"/>
    </row>
    <row r="342" spans="1:10" ht="14.25">
      <c r="A342" s="190">
        <v>1600</v>
      </c>
      <c r="B342" s="189">
        <v>1.3</v>
      </c>
      <c r="C342" s="190">
        <f>A342*B342</f>
        <v>2080</v>
      </c>
      <c r="D342" s="313">
        <v>0.8</v>
      </c>
      <c r="E342" s="31">
        <f>C342*D342</f>
        <v>1664</v>
      </c>
      <c r="F342" s="179"/>
      <c r="G342" s="179"/>
      <c r="H342" s="179"/>
      <c r="I342" s="179"/>
      <c r="J342" s="179"/>
    </row>
    <row r="343" spans="1:10" ht="14.25">
      <c r="A343" s="122" t="s">
        <v>77</v>
      </c>
      <c r="B343" s="185"/>
      <c r="C343" s="192"/>
      <c r="D343" s="185"/>
      <c r="E343" s="318">
        <f>SUM(E339:E342)</f>
        <v>5616</v>
      </c>
      <c r="F343" s="179"/>
      <c r="G343" s="179"/>
      <c r="H343" s="179"/>
      <c r="I343" s="179"/>
      <c r="J343" s="179"/>
    </row>
    <row r="344" spans="1:10" ht="14.25">
      <c r="A344" s="179"/>
      <c r="B344" s="179"/>
      <c r="C344" s="179"/>
      <c r="D344" s="179"/>
      <c r="E344" s="179"/>
      <c r="F344" s="179"/>
      <c r="G344" s="179"/>
      <c r="H344" s="179"/>
      <c r="I344" s="179"/>
      <c r="J344" s="179"/>
    </row>
    <row r="345" spans="1:10" ht="14.25">
      <c r="A345" s="39" t="s">
        <v>64</v>
      </c>
      <c r="B345" s="189"/>
      <c r="C345" s="190"/>
      <c r="D345" s="189"/>
      <c r="E345" s="15"/>
      <c r="F345" s="179"/>
      <c r="G345" s="179"/>
      <c r="H345" s="179"/>
      <c r="I345" s="179"/>
      <c r="J345" s="179"/>
    </row>
    <row r="346" spans="1:10" ht="14.25">
      <c r="A346" s="12" t="s">
        <v>378</v>
      </c>
      <c r="B346" s="189"/>
      <c r="C346" s="189"/>
      <c r="D346" s="13"/>
      <c r="E346" s="14"/>
      <c r="F346" s="179"/>
      <c r="G346" s="342"/>
      <c r="H346" s="179"/>
      <c r="I346" s="179"/>
      <c r="J346" s="179"/>
    </row>
    <row r="347" spans="1:10" ht="14.25">
      <c r="A347" s="189" t="s">
        <v>55</v>
      </c>
      <c r="B347" s="189" t="s">
        <v>80</v>
      </c>
      <c r="C347" s="13" t="s">
        <v>348</v>
      </c>
      <c r="D347" s="13" t="s">
        <v>57</v>
      </c>
      <c r="E347" s="14"/>
      <c r="F347" s="179"/>
      <c r="G347" s="179"/>
      <c r="H347" s="179"/>
      <c r="I347" s="179"/>
      <c r="J347" s="179"/>
    </row>
    <row r="348" spans="1:10" ht="14.25">
      <c r="A348" s="189">
        <v>0.43</v>
      </c>
      <c r="B348" s="189" t="s">
        <v>67</v>
      </c>
      <c r="C348" s="13">
        <v>20</v>
      </c>
      <c r="D348" s="13">
        <v>20</v>
      </c>
      <c r="E348" s="31">
        <f>A348*C348*D348</f>
        <v>172</v>
      </c>
      <c r="F348" s="179"/>
      <c r="G348" s="179"/>
      <c r="H348" s="179"/>
      <c r="I348" s="179"/>
      <c r="J348" s="179"/>
    </row>
    <row r="349" spans="1:10" ht="14.25">
      <c r="A349" s="189">
        <v>0.03</v>
      </c>
      <c r="B349" s="189" t="s">
        <v>68</v>
      </c>
      <c r="C349" s="13">
        <v>20</v>
      </c>
      <c r="D349" s="13">
        <v>20</v>
      </c>
      <c r="E349" s="31">
        <f>A349*C349*D349</f>
        <v>12</v>
      </c>
      <c r="F349" s="179"/>
      <c r="G349" s="179"/>
      <c r="H349" s="179"/>
      <c r="I349" s="179"/>
      <c r="J349" s="179"/>
    </row>
    <row r="350" spans="1:10" ht="14.25">
      <c r="A350" s="189">
        <v>0.43</v>
      </c>
      <c r="B350" s="189" t="s">
        <v>81</v>
      </c>
      <c r="C350" s="13">
        <v>80</v>
      </c>
      <c r="D350" s="13">
        <v>5</v>
      </c>
      <c r="E350" s="31">
        <f>A350*C350*D350</f>
        <v>172</v>
      </c>
      <c r="F350" s="179"/>
      <c r="G350" s="179"/>
      <c r="H350" s="179"/>
      <c r="I350" s="320"/>
      <c r="J350" s="179"/>
    </row>
    <row r="351" spans="1:10" ht="14.25">
      <c r="A351" s="14" t="s">
        <v>349</v>
      </c>
      <c r="B351" s="189" t="s">
        <v>350</v>
      </c>
      <c r="C351" s="25">
        <v>10.5</v>
      </c>
      <c r="D351" s="13">
        <v>45</v>
      </c>
      <c r="E351" s="36">
        <f>C351*D351</f>
        <v>472.5</v>
      </c>
      <c r="F351" s="179"/>
      <c r="G351" s="179"/>
      <c r="H351" s="179"/>
      <c r="I351" s="179"/>
      <c r="J351" s="179"/>
    </row>
    <row r="352" spans="1:10" ht="14.25">
      <c r="A352" s="13">
        <v>1.5</v>
      </c>
      <c r="B352" s="189" t="s">
        <v>351</v>
      </c>
      <c r="C352" s="13">
        <v>15</v>
      </c>
      <c r="D352" s="13">
        <v>20</v>
      </c>
      <c r="E352" s="294">
        <f>A352*C352*D352</f>
        <v>450</v>
      </c>
      <c r="F352" s="179"/>
      <c r="G352" s="179"/>
      <c r="H352" s="179"/>
      <c r="I352" s="179"/>
      <c r="J352" s="179"/>
    </row>
    <row r="353" spans="1:10" ht="14.25">
      <c r="A353" s="36" t="s">
        <v>96</v>
      </c>
      <c r="B353" s="189"/>
      <c r="C353" s="189"/>
      <c r="D353" s="189"/>
      <c r="E353" s="321">
        <f>SUM(E348:E352)</f>
        <v>1278.5</v>
      </c>
      <c r="F353" s="179"/>
      <c r="G353" s="179"/>
      <c r="H353" s="179"/>
      <c r="I353" s="179"/>
      <c r="J353" s="179"/>
    </row>
    <row r="354" spans="1:10" ht="14.25">
      <c r="A354" s="179"/>
      <c r="B354" s="179"/>
      <c r="C354" s="179"/>
      <c r="D354" s="179"/>
      <c r="E354" s="179"/>
      <c r="F354" s="179"/>
      <c r="G354" s="179"/>
      <c r="H354" s="179"/>
      <c r="I354" s="179"/>
      <c r="J354" s="179"/>
    </row>
    <row r="355" spans="1:10" ht="14.25">
      <c r="A355" s="36" t="s">
        <v>61</v>
      </c>
      <c r="B355" s="189"/>
      <c r="C355" s="13"/>
      <c r="D355" s="13" t="s">
        <v>118</v>
      </c>
      <c r="E355" s="191"/>
      <c r="F355" s="179"/>
      <c r="G355" s="179"/>
      <c r="H355" s="179"/>
      <c r="I355" s="179"/>
      <c r="J355" s="179"/>
    </row>
    <row r="356" spans="1:10" ht="14.25">
      <c r="A356" s="189" t="s">
        <v>357</v>
      </c>
      <c r="B356" s="189"/>
      <c r="C356" s="13"/>
      <c r="D356" s="13"/>
      <c r="E356" s="189"/>
      <c r="F356" s="179"/>
      <c r="G356" s="179"/>
      <c r="H356" s="179"/>
      <c r="I356" s="179"/>
      <c r="J356" s="179"/>
    </row>
    <row r="357" spans="1:10" ht="14.25">
      <c r="A357" s="25">
        <v>1</v>
      </c>
      <c r="B357" s="322"/>
      <c r="C357" s="13">
        <v>2</v>
      </c>
      <c r="D357" s="13">
        <v>20</v>
      </c>
      <c r="E357" s="191">
        <f>A357*C357*D357</f>
        <v>40</v>
      </c>
      <c r="F357" s="179"/>
      <c r="G357" s="179"/>
      <c r="H357" s="179"/>
      <c r="I357" s="179"/>
      <c r="J357" s="179"/>
    </row>
    <row r="358" spans="1:10" ht="14.25">
      <c r="A358" s="189" t="s">
        <v>62</v>
      </c>
      <c r="B358" s="189"/>
      <c r="C358" s="13" t="s">
        <v>66</v>
      </c>
      <c r="D358" s="13"/>
      <c r="E358" s="191"/>
      <c r="F358" s="179"/>
      <c r="G358" s="179"/>
      <c r="H358" s="179"/>
      <c r="I358" s="179"/>
      <c r="J358" s="179"/>
    </row>
    <row r="359" spans="1:10" ht="14.25">
      <c r="A359" s="25">
        <v>5</v>
      </c>
      <c r="B359" s="189"/>
      <c r="C359" s="13">
        <v>2</v>
      </c>
      <c r="D359" s="13">
        <v>20</v>
      </c>
      <c r="E359" s="191">
        <f>A359*C359*D359</f>
        <v>200</v>
      </c>
      <c r="F359" s="179"/>
      <c r="G359" s="179"/>
      <c r="H359" s="179"/>
      <c r="I359" s="179"/>
      <c r="J359" s="179"/>
    </row>
    <row r="360" spans="1:10" ht="14.25">
      <c r="A360" s="35" t="s">
        <v>97</v>
      </c>
      <c r="B360" s="184"/>
      <c r="C360" s="22"/>
      <c r="D360" s="22"/>
      <c r="E360" s="323">
        <f>SUM(E357:E359)</f>
        <v>240</v>
      </c>
      <c r="F360" s="179"/>
      <c r="G360" s="179"/>
      <c r="H360" s="179"/>
      <c r="I360" s="179"/>
      <c r="J360" s="179"/>
    </row>
    <row r="361" spans="1:10" ht="14.25">
      <c r="A361" s="324"/>
      <c r="B361" s="189"/>
      <c r="C361" s="13"/>
      <c r="D361" s="13"/>
      <c r="E361" s="39"/>
      <c r="F361" s="179"/>
      <c r="G361" s="179"/>
      <c r="H361" s="179"/>
      <c r="I361" s="179"/>
      <c r="J361" s="179"/>
    </row>
    <row r="362" spans="1:10" ht="14.25">
      <c r="A362" s="37"/>
      <c r="B362" s="20"/>
      <c r="C362" s="26"/>
      <c r="D362" s="26"/>
      <c r="E362" s="335"/>
      <c r="F362" s="20"/>
      <c r="G362" s="179"/>
      <c r="H362" s="179"/>
      <c r="I362" s="179"/>
      <c r="J362" s="179"/>
    </row>
    <row r="363" spans="1:10" ht="14.25">
      <c r="A363" s="189" t="s">
        <v>382</v>
      </c>
      <c r="B363" s="189" t="s">
        <v>383</v>
      </c>
      <c r="C363" s="189" t="s">
        <v>384</v>
      </c>
      <c r="D363" s="179"/>
      <c r="E363" s="179"/>
      <c r="F363" s="179"/>
      <c r="G363" s="179"/>
      <c r="H363" s="179"/>
      <c r="I363" s="179"/>
      <c r="J363" s="179"/>
    </row>
    <row r="364" spans="1:10" ht="14.25">
      <c r="A364" s="189" t="s">
        <v>385</v>
      </c>
      <c r="B364" s="189"/>
      <c r="C364" s="343">
        <f>I99+I222+I304</f>
        <v>68458</v>
      </c>
      <c r="D364" s="179" t="s">
        <v>386</v>
      </c>
      <c r="E364" s="179"/>
      <c r="F364" s="179"/>
      <c r="G364" s="179"/>
      <c r="H364" s="179"/>
      <c r="I364" s="179"/>
      <c r="J364" s="179"/>
    </row>
    <row r="365" spans="1:10" ht="14.25">
      <c r="A365" s="189" t="s">
        <v>85</v>
      </c>
      <c r="B365" s="189"/>
      <c r="C365" s="24">
        <f>I102+I225+I307</f>
        <v>56631.869999999995</v>
      </c>
      <c r="D365" s="179" t="s">
        <v>387</v>
      </c>
      <c r="E365" s="179"/>
      <c r="F365" s="179"/>
      <c r="G365" s="179"/>
      <c r="H365" s="179"/>
      <c r="I365" s="179"/>
      <c r="J365" s="179"/>
    </row>
    <row r="366" spans="1:10" ht="14.25">
      <c r="A366" s="189" t="s">
        <v>332</v>
      </c>
      <c r="B366" s="189"/>
      <c r="C366" s="344">
        <f>I100+I223+I305</f>
        <v>24622.5</v>
      </c>
      <c r="D366" s="179"/>
      <c r="E366" s="179"/>
      <c r="F366" s="179"/>
      <c r="G366" s="179"/>
      <c r="H366" s="179"/>
      <c r="I366" s="179"/>
      <c r="J366" s="179"/>
    </row>
    <row r="367" spans="1:10" ht="14.25">
      <c r="A367" s="189" t="s">
        <v>388</v>
      </c>
      <c r="B367" s="189"/>
      <c r="C367" s="345">
        <f>I101+I224+I306</f>
        <v>4200</v>
      </c>
      <c r="D367" s="179"/>
      <c r="E367" s="179"/>
      <c r="F367" s="179"/>
      <c r="G367" s="179"/>
      <c r="H367" s="179"/>
      <c r="I367" s="179"/>
      <c r="J367" s="179"/>
    </row>
    <row r="368" spans="1:10" ht="14.25">
      <c r="A368" s="346" t="s">
        <v>389</v>
      </c>
      <c r="B368" s="25"/>
      <c r="C368" s="25"/>
      <c r="D368" s="179"/>
      <c r="E368" s="179"/>
      <c r="F368" s="179"/>
      <c r="G368" s="179"/>
      <c r="H368" s="179"/>
      <c r="I368" s="179"/>
      <c r="J368" s="179"/>
    </row>
    <row r="369" spans="1:10" ht="14.25">
      <c r="A369" s="346">
        <v>80</v>
      </c>
      <c r="B369" s="189">
        <v>75</v>
      </c>
      <c r="C369" s="25">
        <f>A369*B369</f>
        <v>6000</v>
      </c>
      <c r="D369" s="179" t="s">
        <v>387</v>
      </c>
      <c r="E369" s="179"/>
      <c r="F369" s="179"/>
      <c r="G369" s="179"/>
      <c r="H369" s="179"/>
      <c r="I369" s="179"/>
      <c r="J369" s="179"/>
    </row>
    <row r="370" spans="1:10" ht="14.25">
      <c r="A370" s="346" t="s">
        <v>390</v>
      </c>
      <c r="B370" s="25"/>
      <c r="C370" s="189"/>
      <c r="D370" s="179"/>
      <c r="E370" s="179"/>
      <c r="F370" s="179"/>
      <c r="G370" s="179"/>
      <c r="H370" s="179"/>
      <c r="I370" s="179"/>
      <c r="J370" s="179"/>
    </row>
    <row r="371" spans="1:10" ht="14.25">
      <c r="A371" s="346">
        <v>50</v>
      </c>
      <c r="B371" s="25">
        <v>70</v>
      </c>
      <c r="C371" s="190">
        <f>A371*B371</f>
        <v>3500</v>
      </c>
      <c r="D371" s="179" t="s">
        <v>387</v>
      </c>
      <c r="E371" s="179"/>
      <c r="F371" s="179"/>
      <c r="G371" s="179"/>
      <c r="H371" s="179"/>
      <c r="I371" s="179"/>
      <c r="J371" s="179"/>
    </row>
    <row r="372" spans="1:10" ht="14.25">
      <c r="A372" s="306"/>
      <c r="B372" s="347" t="s">
        <v>299</v>
      </c>
      <c r="C372" s="348">
        <f>SUM(C364:C371)</f>
        <v>163412.37</v>
      </c>
      <c r="D372" s="7" t="s">
        <v>104</v>
      </c>
      <c r="E372" s="4"/>
      <c r="F372" s="179"/>
      <c r="G372" s="179"/>
      <c r="H372" s="179"/>
      <c r="I372" s="179"/>
      <c r="J372" s="179"/>
    </row>
    <row r="373" spans="1:11" ht="14.25">
      <c r="A373" s="179"/>
      <c r="B373" s="306"/>
      <c r="C373" s="20"/>
      <c r="D373" s="20"/>
      <c r="E373" s="179"/>
      <c r="F373" s="179"/>
      <c r="G373" s="179"/>
      <c r="H373" s="20"/>
      <c r="I373" s="179"/>
      <c r="J373" s="179"/>
      <c r="K373" s="179"/>
    </row>
    <row r="374" ht="14.25">
      <c r="A374" s="180" t="s">
        <v>391</v>
      </c>
    </row>
    <row r="375" spans="1:3" ht="14.25">
      <c r="A375" s="62" t="s">
        <v>113</v>
      </c>
      <c r="B375" s="180"/>
      <c r="C375" s="179"/>
    </row>
    <row r="376" spans="1:3" ht="14.25">
      <c r="A376" s="35" t="s">
        <v>119</v>
      </c>
      <c r="B376" s="186"/>
      <c r="C376" s="44"/>
    </row>
    <row r="377" spans="1:3" ht="14.25">
      <c r="A377" s="40" t="s">
        <v>152</v>
      </c>
      <c r="B377" s="186"/>
      <c r="C377" s="381">
        <f>C84+C364</f>
        <v>98358</v>
      </c>
    </row>
    <row r="378" spans="1:3" ht="14.25">
      <c r="A378" s="40" t="s">
        <v>15</v>
      </c>
      <c r="B378" s="186"/>
      <c r="C378" s="349">
        <f>C85+C365</f>
        <v>98614.47</v>
      </c>
    </row>
    <row r="379" spans="1:3" ht="14.25">
      <c r="A379" s="40" t="s">
        <v>82</v>
      </c>
      <c r="B379" s="186"/>
      <c r="C379" s="349">
        <f>C86+C369+C371</f>
        <v>75835.08</v>
      </c>
    </row>
    <row r="380" spans="1:3" ht="14.25">
      <c r="A380" s="40" t="s">
        <v>301</v>
      </c>
      <c r="B380" s="186"/>
      <c r="C380" s="349">
        <f>C87</f>
        <v>2200</v>
      </c>
    </row>
    <row r="381" spans="1:3" ht="14.25">
      <c r="A381" s="40" t="s">
        <v>300</v>
      </c>
      <c r="B381" s="186"/>
      <c r="C381" s="349">
        <f>C88+C87+C366+C367</f>
        <v>32382.5</v>
      </c>
    </row>
    <row r="382" spans="1:3" ht="14.25">
      <c r="A382" s="233"/>
      <c r="B382" s="186"/>
      <c r="C382" s="300"/>
    </row>
    <row r="383" spans="1:3" ht="14.25">
      <c r="A383" s="35" t="s">
        <v>299</v>
      </c>
      <c r="B383" s="186"/>
      <c r="C383" s="301">
        <f>SUM(C377:C382)</f>
        <v>307390.05</v>
      </c>
    </row>
  </sheetData>
  <sheetProtection/>
  <mergeCells count="2">
    <mergeCell ref="J2:L2"/>
    <mergeCell ref="A75:F75"/>
  </mergeCells>
  <printOptions/>
  <pageMargins left="0.7" right="0.7" top="0.75" bottom="0.75" header="0.3" footer="0.3"/>
  <pageSetup fitToHeight="0" fitToWidth="1" horizontalDpi="600" verticalDpi="600" orientation="portrait" paperSize="8" scale="62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E83" sqref="E83"/>
    </sheetView>
  </sheetViews>
  <sheetFormatPr defaultColWidth="9.140625" defaultRowHeight="15"/>
  <cols>
    <col min="1" max="1" width="33.421875" style="0" bestFit="1" customWidth="1"/>
    <col min="2" max="2" width="14.7109375" style="0" customWidth="1"/>
    <col min="3" max="3" width="13.8515625" style="0" customWidth="1"/>
    <col min="4" max="4" width="15.140625" style="0" customWidth="1"/>
    <col min="5" max="5" width="15.28125" style="0" customWidth="1"/>
    <col min="7" max="7" width="10.7109375" style="0" bestFit="1" customWidth="1"/>
  </cols>
  <sheetData>
    <row r="1" ht="14.25">
      <c r="A1" s="180" t="s">
        <v>448</v>
      </c>
    </row>
    <row r="2" ht="14.25">
      <c r="A2" s="180"/>
    </row>
    <row r="3" ht="14.25">
      <c r="A3" s="180" t="s">
        <v>449</v>
      </c>
    </row>
    <row r="4" spans="1:14" ht="45" customHeight="1">
      <c r="A4" s="427" t="s">
        <v>450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6" spans="1:5" ht="15" thickBot="1">
      <c r="A6" s="372" t="s">
        <v>15</v>
      </c>
      <c r="B6" s="373" t="s">
        <v>6</v>
      </c>
      <c r="C6" s="373" t="s">
        <v>451</v>
      </c>
      <c r="D6" s="373" t="s">
        <v>452</v>
      </c>
      <c r="E6" s="373" t="s">
        <v>453</v>
      </c>
    </row>
    <row r="7" spans="2:5" ht="14.25">
      <c r="B7" s="371"/>
      <c r="C7" s="371"/>
      <c r="D7" s="371"/>
      <c r="E7" s="371"/>
    </row>
    <row r="8" spans="1:5" ht="14.25">
      <c r="A8" t="s">
        <v>454</v>
      </c>
      <c r="B8" s="371">
        <v>600</v>
      </c>
      <c r="C8" s="371" t="s">
        <v>463</v>
      </c>
      <c r="D8" s="371">
        <v>8</v>
      </c>
      <c r="E8" s="374">
        <f>B8*D8</f>
        <v>4800</v>
      </c>
    </row>
    <row r="9" spans="1:5" ht="14.25">
      <c r="A9" t="s">
        <v>455</v>
      </c>
      <c r="B9" s="371">
        <v>120</v>
      </c>
      <c r="C9" s="371" t="s">
        <v>463</v>
      </c>
      <c r="D9" s="371">
        <v>8</v>
      </c>
      <c r="E9" s="374">
        <f>B9*D9</f>
        <v>960</v>
      </c>
    </row>
    <row r="10" spans="1:5" ht="14.25">
      <c r="A10" t="s">
        <v>456</v>
      </c>
      <c r="B10" s="371">
        <v>3600</v>
      </c>
      <c r="C10" s="371" t="s">
        <v>464</v>
      </c>
      <c r="D10" s="371">
        <v>0.6</v>
      </c>
      <c r="E10" s="374">
        <f>B10*D10</f>
        <v>2160</v>
      </c>
    </row>
    <row r="11" spans="1:5" ht="14.25">
      <c r="A11" t="s">
        <v>458</v>
      </c>
      <c r="B11" s="371">
        <v>1</v>
      </c>
      <c r="C11" s="371" t="s">
        <v>465</v>
      </c>
      <c r="D11" s="371">
        <v>900</v>
      </c>
      <c r="E11" s="374">
        <f>B11*D11</f>
        <v>900</v>
      </c>
    </row>
    <row r="12" spans="2:5" ht="14.25">
      <c r="B12" s="371"/>
      <c r="C12" s="371"/>
      <c r="D12" s="371"/>
      <c r="E12" s="375"/>
    </row>
    <row r="13" spans="1:5" ht="14.25">
      <c r="A13" t="s">
        <v>457</v>
      </c>
      <c r="B13" s="371">
        <v>140</v>
      </c>
      <c r="C13" s="371" t="s">
        <v>466</v>
      </c>
      <c r="D13" s="371">
        <v>70</v>
      </c>
      <c r="E13" s="374">
        <f>B13*D13</f>
        <v>9800</v>
      </c>
    </row>
    <row r="14" spans="2:5" ht="14.25">
      <c r="B14" s="371"/>
      <c r="C14" s="371"/>
      <c r="D14" s="371"/>
      <c r="E14" s="374"/>
    </row>
    <row r="15" spans="1:5" ht="14.25">
      <c r="A15" t="s">
        <v>459</v>
      </c>
      <c r="B15" s="371">
        <v>360</v>
      </c>
      <c r="C15" s="371" t="s">
        <v>466</v>
      </c>
      <c r="D15" s="371">
        <v>30</v>
      </c>
      <c r="E15" s="374">
        <f>B15*D15</f>
        <v>10800</v>
      </c>
    </row>
    <row r="16" spans="1:5" ht="14.25">
      <c r="A16" t="s">
        <v>127</v>
      </c>
      <c r="B16" s="371">
        <v>40</v>
      </c>
      <c r="C16" s="371" t="s">
        <v>466</v>
      </c>
      <c r="D16" s="371">
        <v>50</v>
      </c>
      <c r="E16" s="374">
        <f>B16*D16</f>
        <v>2000</v>
      </c>
    </row>
    <row r="17" spans="2:5" ht="14.25">
      <c r="B17" s="371"/>
      <c r="C17" s="371"/>
      <c r="D17" s="371"/>
      <c r="E17" s="374"/>
    </row>
    <row r="18" spans="1:5" ht="14.25">
      <c r="A18" t="s">
        <v>460</v>
      </c>
      <c r="B18" s="371">
        <v>1</v>
      </c>
      <c r="C18" s="371" t="s">
        <v>465</v>
      </c>
      <c r="D18" s="371">
        <v>2500</v>
      </c>
      <c r="E18" s="374">
        <v>2500</v>
      </c>
    </row>
    <row r="19" spans="2:5" ht="14.25">
      <c r="B19" s="371"/>
      <c r="C19" s="371"/>
      <c r="D19" s="371"/>
      <c r="E19" s="374"/>
    </row>
    <row r="20" spans="1:5" ht="14.25">
      <c r="A20" t="s">
        <v>461</v>
      </c>
      <c r="B20" s="371">
        <v>1</v>
      </c>
      <c r="C20" s="371" t="s">
        <v>465</v>
      </c>
      <c r="D20" s="371">
        <v>500</v>
      </c>
      <c r="E20" s="374">
        <v>500</v>
      </c>
    </row>
    <row r="21" spans="2:5" ht="14.25">
      <c r="B21" s="371"/>
      <c r="C21" s="371"/>
      <c r="D21" s="371"/>
      <c r="E21" s="371"/>
    </row>
    <row r="22" spans="1:5" ht="14.25">
      <c r="A22" t="s">
        <v>98</v>
      </c>
      <c r="B22" s="371"/>
      <c r="C22" s="371"/>
      <c r="D22" s="371"/>
      <c r="E22" s="375">
        <f>SUM(E8:E21)</f>
        <v>34420</v>
      </c>
    </row>
    <row r="23" spans="1:5" ht="14.25">
      <c r="A23" t="s">
        <v>462</v>
      </c>
      <c r="B23" s="371"/>
      <c r="C23" s="371"/>
      <c r="D23" s="371"/>
      <c r="E23" s="375">
        <v>3380</v>
      </c>
    </row>
    <row r="24" ht="15" thickBot="1">
      <c r="E24" s="377">
        <f>SUM(E22:E23)</f>
        <v>37800</v>
      </c>
    </row>
    <row r="26" ht="14.25">
      <c r="A26" s="180" t="s">
        <v>467</v>
      </c>
    </row>
    <row r="27" spans="1:5" ht="30" customHeight="1">
      <c r="A27" s="427" t="s">
        <v>468</v>
      </c>
      <c r="B27" s="427"/>
      <c r="C27" s="427"/>
      <c r="D27" s="427"/>
      <c r="E27" s="427"/>
    </row>
    <row r="29" spans="1:5" ht="15" thickBot="1">
      <c r="A29" s="372" t="s">
        <v>15</v>
      </c>
      <c r="B29" s="373" t="s">
        <v>6</v>
      </c>
      <c r="C29" s="373" t="s">
        <v>451</v>
      </c>
      <c r="D29" s="373" t="s">
        <v>452</v>
      </c>
      <c r="E29" s="373" t="s">
        <v>453</v>
      </c>
    </row>
    <row r="30" spans="1:5" ht="14.25">
      <c r="A30" s="179"/>
      <c r="B30" s="371"/>
      <c r="C30" s="371"/>
      <c r="D30" s="371"/>
      <c r="E30" s="371"/>
    </row>
    <row r="31" spans="1:5" ht="14.25">
      <c r="A31" s="179" t="s">
        <v>469</v>
      </c>
      <c r="B31" s="371"/>
      <c r="C31" s="371"/>
      <c r="D31" s="371"/>
      <c r="E31" s="374">
        <v>5100</v>
      </c>
    </row>
    <row r="32" spans="1:5" ht="14.25">
      <c r="A32" s="179" t="s">
        <v>470</v>
      </c>
      <c r="B32" s="371"/>
      <c r="C32" s="371"/>
      <c r="D32" s="371"/>
      <c r="E32" s="374">
        <v>300</v>
      </c>
    </row>
    <row r="33" spans="1:5" ht="14.25">
      <c r="A33" s="179" t="s">
        <v>471</v>
      </c>
      <c r="B33" s="371"/>
      <c r="C33" s="371"/>
      <c r="D33" s="371"/>
      <c r="E33" s="374">
        <v>300</v>
      </c>
    </row>
    <row r="34" spans="1:5" ht="14.25">
      <c r="A34" s="179" t="s">
        <v>458</v>
      </c>
      <c r="B34" s="371">
        <v>1</v>
      </c>
      <c r="C34" s="371" t="s">
        <v>465</v>
      </c>
      <c r="D34" s="371">
        <v>900</v>
      </c>
      <c r="E34" s="374">
        <f>B34*D34</f>
        <v>900</v>
      </c>
    </row>
    <row r="35" spans="1:5" ht="14.25">
      <c r="A35" s="179"/>
      <c r="B35" s="371"/>
      <c r="C35" s="371"/>
      <c r="D35" s="371"/>
      <c r="E35" s="375"/>
    </row>
    <row r="36" spans="1:5" ht="14.25">
      <c r="A36" s="179" t="s">
        <v>472</v>
      </c>
      <c r="B36" s="371"/>
      <c r="C36" s="371"/>
      <c r="D36" s="371"/>
      <c r="E36" s="374">
        <v>1400</v>
      </c>
    </row>
    <row r="37" spans="1:5" ht="14.25">
      <c r="A37" s="179"/>
      <c r="B37" s="371"/>
      <c r="C37" s="371"/>
      <c r="D37" s="371"/>
      <c r="E37" s="374"/>
    </row>
    <row r="38" spans="1:5" ht="14.25">
      <c r="A38" s="179" t="s">
        <v>459</v>
      </c>
      <c r="B38" s="371">
        <v>360</v>
      </c>
      <c r="C38" s="371" t="s">
        <v>466</v>
      </c>
      <c r="D38" s="371">
        <v>30</v>
      </c>
      <c r="E38" s="374">
        <f>B38*D38</f>
        <v>10800</v>
      </c>
    </row>
    <row r="39" spans="1:5" ht="14.25">
      <c r="A39" s="179" t="s">
        <v>127</v>
      </c>
      <c r="B39" s="371">
        <v>28</v>
      </c>
      <c r="C39" s="371" t="s">
        <v>466</v>
      </c>
      <c r="D39" s="371">
        <v>50</v>
      </c>
      <c r="E39" s="374">
        <f>B39*D39</f>
        <v>1400</v>
      </c>
    </row>
    <row r="40" spans="1:5" ht="14.25">
      <c r="A40" s="179"/>
      <c r="B40" s="371"/>
      <c r="C40" s="371"/>
      <c r="D40" s="371"/>
      <c r="E40" s="374"/>
    </row>
    <row r="41" spans="1:5" ht="14.25">
      <c r="A41" s="179" t="s">
        <v>460</v>
      </c>
      <c r="B41" s="371">
        <v>1</v>
      </c>
      <c r="C41" s="371" t="s">
        <v>465</v>
      </c>
      <c r="D41" s="371">
        <v>2000</v>
      </c>
      <c r="E41" s="374">
        <f>2000</f>
        <v>2000</v>
      </c>
    </row>
    <row r="42" spans="1:5" ht="14.25">
      <c r="A42" s="179"/>
      <c r="B42" s="371"/>
      <c r="C42" s="371"/>
      <c r="D42" s="371"/>
      <c r="E42" s="374"/>
    </row>
    <row r="43" spans="1:7" ht="14.25">
      <c r="A43" s="179"/>
      <c r="B43" s="371"/>
      <c r="C43" s="371"/>
      <c r="D43" s="371"/>
      <c r="E43" s="371"/>
      <c r="G43" s="378"/>
    </row>
    <row r="44" spans="1:7" ht="14.25">
      <c r="A44" s="179" t="s">
        <v>98</v>
      </c>
      <c r="B44" s="371"/>
      <c r="C44" s="371"/>
      <c r="D44" s="371"/>
      <c r="E44" s="375">
        <f>SUM(E31:E43)</f>
        <v>22200</v>
      </c>
      <c r="G44" s="376"/>
    </row>
    <row r="45" spans="1:7" ht="14.25">
      <c r="A45" s="179" t="s">
        <v>462</v>
      </c>
      <c r="B45" s="371"/>
      <c r="C45" s="371"/>
      <c r="D45" s="371"/>
      <c r="E45" s="375">
        <v>2300</v>
      </c>
      <c r="G45" s="376"/>
    </row>
    <row r="46" spans="1:5" ht="15" thickBot="1">
      <c r="A46" s="179"/>
      <c r="B46" s="179"/>
      <c r="C46" s="179"/>
      <c r="D46" s="179"/>
      <c r="E46" s="377">
        <f>SUM(E44:E45)</f>
        <v>24500</v>
      </c>
    </row>
    <row r="47" spans="1:5" ht="14.25">
      <c r="A47" s="179"/>
      <c r="B47" s="179"/>
      <c r="C47" s="179"/>
      <c r="D47" s="179"/>
      <c r="E47" s="179"/>
    </row>
    <row r="48" ht="14.25">
      <c r="A48" s="180" t="s">
        <v>473</v>
      </c>
    </row>
    <row r="50" spans="1:5" ht="15" thickBot="1">
      <c r="A50" s="372" t="s">
        <v>15</v>
      </c>
      <c r="B50" s="373" t="s">
        <v>6</v>
      </c>
      <c r="C50" s="373" t="s">
        <v>451</v>
      </c>
      <c r="D50" s="373" t="s">
        <v>452</v>
      </c>
      <c r="E50" s="373" t="s">
        <v>453</v>
      </c>
    </row>
    <row r="51" spans="1:5" ht="14.25">
      <c r="A51" s="179"/>
      <c r="B51" s="371"/>
      <c r="C51" s="371"/>
      <c r="D51" s="371"/>
      <c r="E51" s="371"/>
    </row>
    <row r="52" spans="1:5" ht="14.25">
      <c r="A52" s="179" t="s">
        <v>469</v>
      </c>
      <c r="B52" s="371"/>
      <c r="C52" s="371"/>
      <c r="D52" s="371"/>
      <c r="E52" s="374">
        <v>4200</v>
      </c>
    </row>
    <row r="53" spans="1:5" ht="14.25">
      <c r="A53" s="179" t="s">
        <v>470</v>
      </c>
      <c r="B53" s="371"/>
      <c r="C53" s="371"/>
      <c r="D53" s="371"/>
      <c r="E53" s="374">
        <v>300</v>
      </c>
    </row>
    <row r="54" spans="1:5" ht="14.25">
      <c r="A54" s="179" t="s">
        <v>471</v>
      </c>
      <c r="B54" s="371"/>
      <c r="C54" s="371"/>
      <c r="D54" s="371"/>
      <c r="E54" s="374">
        <v>200</v>
      </c>
    </row>
    <row r="55" spans="1:5" ht="14.25">
      <c r="A55" s="179" t="s">
        <v>332</v>
      </c>
      <c r="B55" s="371"/>
      <c r="C55" s="371"/>
      <c r="D55" s="371"/>
      <c r="E55" s="374">
        <v>600</v>
      </c>
    </row>
    <row r="56" spans="1:5" ht="14.25">
      <c r="A56" s="179"/>
      <c r="B56" s="371"/>
      <c r="C56" s="371"/>
      <c r="D56" s="371"/>
      <c r="E56" s="375"/>
    </row>
    <row r="57" spans="1:5" ht="14.25">
      <c r="A57" s="179" t="s">
        <v>472</v>
      </c>
      <c r="B57" s="371"/>
      <c r="C57" s="371"/>
      <c r="D57" s="371"/>
      <c r="E57" s="374">
        <v>1400</v>
      </c>
    </row>
    <row r="58" spans="1:5" ht="14.25">
      <c r="A58" s="179"/>
      <c r="B58" s="371"/>
      <c r="C58" s="371"/>
      <c r="D58" s="371"/>
      <c r="E58" s="374"/>
    </row>
    <row r="59" spans="1:5" ht="14.25">
      <c r="A59" s="179" t="s">
        <v>459</v>
      </c>
      <c r="B59" s="371">
        <v>320</v>
      </c>
      <c r="C59" s="371" t="s">
        <v>466</v>
      </c>
      <c r="D59" s="371">
        <v>30</v>
      </c>
      <c r="E59" s="374">
        <f>B59*D59</f>
        <v>9600</v>
      </c>
    </row>
    <row r="60" spans="1:5" ht="14.25">
      <c r="A60" s="179" t="s">
        <v>127</v>
      </c>
      <c r="B60" s="371">
        <v>32</v>
      </c>
      <c r="C60" s="371" t="s">
        <v>466</v>
      </c>
      <c r="D60" s="371">
        <v>50</v>
      </c>
      <c r="E60" s="374">
        <f>B60*D60</f>
        <v>1600</v>
      </c>
    </row>
    <row r="61" spans="1:5" ht="14.25">
      <c r="A61" s="179"/>
      <c r="B61" s="371"/>
      <c r="C61" s="371"/>
      <c r="D61" s="371"/>
      <c r="E61" s="374"/>
    </row>
    <row r="62" spans="1:5" ht="14.25">
      <c r="A62" s="179" t="s">
        <v>460</v>
      </c>
      <c r="B62" s="371">
        <v>4</v>
      </c>
      <c r="C62" s="371"/>
      <c r="D62" s="371">
        <v>500</v>
      </c>
      <c r="E62" s="374">
        <f>2000</f>
        <v>2000</v>
      </c>
    </row>
    <row r="63" spans="1:5" ht="14.25">
      <c r="A63" s="179"/>
      <c r="B63" s="371"/>
      <c r="C63" s="371"/>
      <c r="D63" s="371"/>
      <c r="E63" s="374"/>
    </row>
    <row r="64" spans="1:5" ht="14.25">
      <c r="A64" s="179"/>
      <c r="B64" s="371"/>
      <c r="C64" s="371"/>
      <c r="D64" s="371"/>
      <c r="E64" s="371"/>
    </row>
    <row r="65" spans="1:5" ht="14.25">
      <c r="A65" s="179" t="s">
        <v>98</v>
      </c>
      <c r="B65" s="371"/>
      <c r="C65" s="371"/>
      <c r="D65" s="371"/>
      <c r="E65" s="375">
        <f>SUM(E52:E64)</f>
        <v>19900</v>
      </c>
    </row>
    <row r="66" spans="1:5" ht="14.25">
      <c r="A66" s="179" t="s">
        <v>462</v>
      </c>
      <c r="B66" s="371"/>
      <c r="C66" s="371"/>
      <c r="D66" s="371"/>
      <c r="E66" s="375">
        <v>2100</v>
      </c>
    </row>
    <row r="67" spans="1:5" ht="15" thickBot="1">
      <c r="A67" s="179"/>
      <c r="B67" s="179"/>
      <c r="C67" s="179"/>
      <c r="D67" s="179"/>
      <c r="E67" s="377">
        <f>SUM(E65:E66)</f>
        <v>22000</v>
      </c>
    </row>
    <row r="69" ht="14.25">
      <c r="A69" s="180" t="s">
        <v>474</v>
      </c>
    </row>
    <row r="71" spans="1:5" ht="15" thickBot="1">
      <c r="A71" s="372" t="s">
        <v>15</v>
      </c>
      <c r="B71" s="373" t="s">
        <v>6</v>
      </c>
      <c r="C71" s="373" t="s">
        <v>451</v>
      </c>
      <c r="D71" s="373" t="s">
        <v>452</v>
      </c>
      <c r="E71" s="373" t="s">
        <v>453</v>
      </c>
    </row>
    <row r="72" spans="1:5" ht="14.25">
      <c r="A72" s="179"/>
      <c r="B72" s="371"/>
      <c r="C72" s="371"/>
      <c r="D72" s="371"/>
      <c r="E72" s="371"/>
    </row>
    <row r="73" spans="1:5" ht="14.25">
      <c r="A73" s="179" t="s">
        <v>469</v>
      </c>
      <c r="B73" s="371"/>
      <c r="C73" s="371"/>
      <c r="D73" s="371"/>
      <c r="E73" s="374">
        <v>0</v>
      </c>
    </row>
    <row r="74" spans="1:5" ht="14.25">
      <c r="A74" s="179" t="s">
        <v>470</v>
      </c>
      <c r="B74" s="371"/>
      <c r="C74" s="371"/>
      <c r="D74" s="371"/>
      <c r="E74" s="374">
        <v>0</v>
      </c>
    </row>
    <row r="75" spans="1:5" ht="14.25">
      <c r="A75" s="179" t="s">
        <v>471</v>
      </c>
      <c r="B75" s="371"/>
      <c r="C75" s="371"/>
      <c r="D75" s="371"/>
      <c r="E75" s="374">
        <v>0</v>
      </c>
    </row>
    <row r="76" spans="1:5" ht="14.25">
      <c r="A76" s="179" t="s">
        <v>332</v>
      </c>
      <c r="B76" s="371"/>
      <c r="C76" s="371"/>
      <c r="D76" s="371"/>
      <c r="E76" s="374">
        <v>0</v>
      </c>
    </row>
    <row r="77" spans="1:5" ht="14.25">
      <c r="A77" s="179"/>
      <c r="B77" s="371"/>
      <c r="C77" s="371"/>
      <c r="D77" s="371"/>
      <c r="E77" s="375"/>
    </row>
    <row r="78" spans="1:5" ht="14.25">
      <c r="A78" s="179" t="s">
        <v>472</v>
      </c>
      <c r="B78" s="371"/>
      <c r="C78" s="371"/>
      <c r="D78" s="371"/>
      <c r="E78" s="374">
        <v>0</v>
      </c>
    </row>
    <row r="79" spans="1:5" ht="14.25">
      <c r="A79" s="179"/>
      <c r="B79" s="371"/>
      <c r="C79" s="371"/>
      <c r="D79" s="371"/>
      <c r="E79" s="374"/>
    </row>
    <row r="80" spans="1:5" ht="14.25">
      <c r="A80" s="179" t="s">
        <v>459</v>
      </c>
      <c r="B80" s="371">
        <v>240</v>
      </c>
      <c r="C80" s="371" t="s">
        <v>466</v>
      </c>
      <c r="D80" s="371">
        <v>30</v>
      </c>
      <c r="E80" s="374">
        <v>0</v>
      </c>
    </row>
    <row r="81" spans="1:5" ht="14.25">
      <c r="A81" s="179" t="s">
        <v>127</v>
      </c>
      <c r="B81" s="371">
        <v>26</v>
      </c>
      <c r="C81" s="371" t="s">
        <v>466</v>
      </c>
      <c r="D81" s="371">
        <v>50</v>
      </c>
      <c r="E81" s="374">
        <v>0</v>
      </c>
    </row>
    <row r="82" spans="1:5" ht="14.25">
      <c r="A82" s="179"/>
      <c r="B82" s="371"/>
      <c r="C82" s="371"/>
      <c r="D82" s="371"/>
      <c r="E82" s="374"/>
    </row>
    <row r="83" spans="1:5" ht="14.25">
      <c r="A83" s="179" t="s">
        <v>460</v>
      </c>
      <c r="B83" s="371">
        <v>4</v>
      </c>
      <c r="C83" s="371"/>
      <c r="D83" s="371">
        <v>500</v>
      </c>
      <c r="E83" s="374">
        <v>0</v>
      </c>
    </row>
    <row r="84" spans="1:5" ht="14.25">
      <c r="A84" s="179"/>
      <c r="B84" s="371"/>
      <c r="C84" s="371"/>
      <c r="D84" s="371"/>
      <c r="E84" s="374"/>
    </row>
    <row r="85" spans="1:5" ht="14.25">
      <c r="A85" s="179"/>
      <c r="B85" s="371"/>
      <c r="C85" s="371"/>
      <c r="D85" s="371"/>
      <c r="E85" s="371"/>
    </row>
    <row r="86" spans="1:5" ht="14.25">
      <c r="A86" s="179" t="s">
        <v>98</v>
      </c>
      <c r="B86" s="371"/>
      <c r="C86" s="371"/>
      <c r="D86" s="371"/>
      <c r="E86" s="375">
        <v>0</v>
      </c>
    </row>
    <row r="87" spans="1:5" ht="14.25">
      <c r="A87" s="179" t="s">
        <v>462</v>
      </c>
      <c r="B87" s="371"/>
      <c r="C87" s="371"/>
      <c r="D87" s="371"/>
      <c r="E87" s="375">
        <v>0</v>
      </c>
    </row>
    <row r="88" spans="1:5" ht="15" thickBot="1">
      <c r="A88" s="179"/>
      <c r="B88" s="179"/>
      <c r="C88" s="179"/>
      <c r="D88" s="179"/>
      <c r="E88" s="377">
        <v>0</v>
      </c>
    </row>
    <row r="90" ht="14.25">
      <c r="A90" s="180" t="s">
        <v>475</v>
      </c>
    </row>
    <row r="91" ht="14.25">
      <c r="A91" t="s">
        <v>476</v>
      </c>
    </row>
    <row r="93" spans="1:5" ht="15" thickBot="1">
      <c r="A93" s="372" t="s">
        <v>15</v>
      </c>
      <c r="B93" s="373" t="s">
        <v>6</v>
      </c>
      <c r="C93" s="373" t="s">
        <v>451</v>
      </c>
      <c r="D93" s="373" t="s">
        <v>452</v>
      </c>
      <c r="E93" s="373" t="s">
        <v>453</v>
      </c>
    </row>
    <row r="94" spans="1:5" ht="14.25">
      <c r="A94" s="179"/>
      <c r="B94" s="371"/>
      <c r="C94" s="371"/>
      <c r="D94" s="371"/>
      <c r="E94" s="371"/>
    </row>
    <row r="95" spans="1:5" ht="14.25">
      <c r="A95" s="179" t="s">
        <v>469</v>
      </c>
      <c r="B95" s="371"/>
      <c r="C95" s="371"/>
      <c r="D95" s="371"/>
      <c r="E95" s="374">
        <v>2800</v>
      </c>
    </row>
    <row r="96" spans="1:5" ht="14.25">
      <c r="A96" s="179" t="s">
        <v>470</v>
      </c>
      <c r="B96" s="371"/>
      <c r="C96" s="371"/>
      <c r="D96" s="371"/>
      <c r="E96" s="374">
        <v>300</v>
      </c>
    </row>
    <row r="97" spans="1:5" ht="14.25">
      <c r="A97" s="179" t="s">
        <v>471</v>
      </c>
      <c r="B97" s="371"/>
      <c r="C97" s="371"/>
      <c r="D97" s="371"/>
      <c r="E97" s="374">
        <v>300</v>
      </c>
    </row>
    <row r="98" spans="1:5" ht="14.25">
      <c r="A98" s="179" t="s">
        <v>332</v>
      </c>
      <c r="B98" s="371"/>
      <c r="C98" s="371"/>
      <c r="D98" s="371"/>
      <c r="E98" s="374">
        <v>530</v>
      </c>
    </row>
    <row r="99" spans="1:5" ht="14.25">
      <c r="A99" s="179"/>
      <c r="B99" s="371"/>
      <c r="C99" s="371"/>
      <c r="D99" s="371"/>
      <c r="E99" s="375"/>
    </row>
    <row r="100" spans="1:5" ht="14.25">
      <c r="A100" s="179" t="s">
        <v>472</v>
      </c>
      <c r="B100" s="371"/>
      <c r="C100" s="371"/>
      <c r="D100" s="371"/>
      <c r="E100" s="374">
        <v>800</v>
      </c>
    </row>
    <row r="101" spans="1:5" ht="14.25">
      <c r="A101" s="179"/>
      <c r="B101" s="371"/>
      <c r="C101" s="371"/>
      <c r="D101" s="371"/>
      <c r="E101" s="374"/>
    </row>
    <row r="102" spans="1:5" ht="14.25">
      <c r="A102" s="179" t="s">
        <v>459</v>
      </c>
      <c r="B102" s="371">
        <v>165</v>
      </c>
      <c r="C102" s="371" t="s">
        <v>466</v>
      </c>
      <c r="D102" s="371">
        <v>30</v>
      </c>
      <c r="E102" s="374">
        <f>B102*D102</f>
        <v>4950</v>
      </c>
    </row>
    <row r="103" spans="1:5" ht="14.25">
      <c r="A103" s="179" t="s">
        <v>127</v>
      </c>
      <c r="B103" s="371">
        <v>19</v>
      </c>
      <c r="C103" s="371" t="s">
        <v>466</v>
      </c>
      <c r="D103" s="371">
        <v>50</v>
      </c>
      <c r="E103" s="374">
        <f>B103*D103</f>
        <v>950</v>
      </c>
    </row>
    <row r="104" spans="1:5" ht="14.25">
      <c r="A104" s="179"/>
      <c r="B104" s="371"/>
      <c r="C104" s="371"/>
      <c r="D104" s="371"/>
      <c r="E104" s="371"/>
    </row>
    <row r="105" spans="1:5" ht="15" thickBot="1">
      <c r="A105" s="179" t="s">
        <v>98</v>
      </c>
      <c r="B105" s="371"/>
      <c r="C105" s="371"/>
      <c r="D105" s="371"/>
      <c r="E105" s="379">
        <f>SUM(E95:E104)</f>
        <v>10630</v>
      </c>
    </row>
    <row r="107" spans="1:2" ht="14.25">
      <c r="A107" s="189" t="s">
        <v>152</v>
      </c>
      <c r="B107" s="380">
        <f>E15+E16+E38+E39+E59+E60+E80+E81+E102+E103</f>
        <v>42100</v>
      </c>
    </row>
    <row r="108" spans="1:2" ht="14.25">
      <c r="A108" s="189" t="s">
        <v>15</v>
      </c>
      <c r="B108" s="380">
        <v>27970</v>
      </c>
    </row>
    <row r="109" spans="1:2" s="179" customFormat="1" ht="14.25">
      <c r="A109" s="189" t="s">
        <v>82</v>
      </c>
      <c r="B109" s="380">
        <v>23000</v>
      </c>
    </row>
    <row r="110" spans="1:2" ht="14.25">
      <c r="A110" s="306" t="s">
        <v>477</v>
      </c>
      <c r="B110" s="380">
        <f>9180+1550</f>
        <v>10730</v>
      </c>
    </row>
    <row r="111" spans="1:2" ht="14.25">
      <c r="A111" s="12" t="s">
        <v>8</v>
      </c>
      <c r="B111" s="382">
        <f>SUM(B107:B110)</f>
        <v>103800</v>
      </c>
    </row>
  </sheetData>
  <sheetProtection/>
  <mergeCells count="2">
    <mergeCell ref="A4:N4"/>
    <mergeCell ref="A27:E27"/>
  </mergeCells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="70" zoomScaleNormal="70" zoomScalePageLayoutView="0" workbookViewId="0" topLeftCell="A17">
      <selection activeCell="I21" sqref="I21"/>
    </sheetView>
  </sheetViews>
  <sheetFormatPr defaultColWidth="9.140625" defaultRowHeight="15"/>
  <cols>
    <col min="1" max="1" width="21.7109375" style="0" customWidth="1"/>
    <col min="2" max="2" width="15.00390625" style="0" customWidth="1"/>
    <col min="3" max="4" width="18.421875" style="0" customWidth="1"/>
    <col min="5" max="5" width="18.28125" style="0" customWidth="1"/>
    <col min="6" max="6" width="26.8515625" style="0" customWidth="1"/>
    <col min="7" max="7" width="9.00390625" style="0" bestFit="1" customWidth="1"/>
    <col min="9" max="9" width="10.00390625" style="0" bestFit="1" customWidth="1"/>
  </cols>
  <sheetData>
    <row r="1" ht="14.25">
      <c r="A1" s="196" t="s">
        <v>296</v>
      </c>
    </row>
    <row r="2" ht="18">
      <c r="A2" s="195"/>
    </row>
    <row r="3" spans="1:3" ht="28.5">
      <c r="A3" s="117" t="s">
        <v>487</v>
      </c>
      <c r="C3" s="108"/>
    </row>
    <row r="4" spans="1:9" ht="57.75">
      <c r="A4" s="104" t="s">
        <v>233</v>
      </c>
      <c r="B4" s="104" t="s">
        <v>234</v>
      </c>
      <c r="C4" s="104" t="s">
        <v>179</v>
      </c>
      <c r="D4" s="104" t="s">
        <v>180</v>
      </c>
      <c r="E4" s="104" t="s">
        <v>181</v>
      </c>
      <c r="F4" s="104" t="s">
        <v>182</v>
      </c>
      <c r="G4" s="104" t="s">
        <v>183</v>
      </c>
      <c r="H4" s="384" t="s">
        <v>479</v>
      </c>
      <c r="I4" s="384" t="s">
        <v>481</v>
      </c>
    </row>
    <row r="5" spans="1:9" ht="72">
      <c r="A5" s="106" t="s">
        <v>287</v>
      </c>
      <c r="B5" s="105" t="s">
        <v>288</v>
      </c>
      <c r="C5" s="198" t="s">
        <v>484</v>
      </c>
      <c r="D5" s="249">
        <v>10000</v>
      </c>
      <c r="E5" s="242">
        <v>10000</v>
      </c>
      <c r="F5" s="244">
        <v>1000</v>
      </c>
      <c r="G5" s="200">
        <f>D5+E5+F5</f>
        <v>21000</v>
      </c>
      <c r="H5" s="189"/>
      <c r="I5" s="189">
        <v>21000</v>
      </c>
    </row>
    <row r="6" spans="1:9" ht="14.25">
      <c r="A6" s="106" t="s">
        <v>489</v>
      </c>
      <c r="B6" s="105" t="s">
        <v>288</v>
      </c>
      <c r="C6" s="198" t="s">
        <v>490</v>
      </c>
      <c r="D6" s="249">
        <v>35000</v>
      </c>
      <c r="E6" s="242">
        <v>15000</v>
      </c>
      <c r="F6" s="244">
        <v>1000</v>
      </c>
      <c r="G6" s="200">
        <f>D6+E6+F6</f>
        <v>51000</v>
      </c>
      <c r="H6" s="189"/>
      <c r="I6" s="189">
        <v>51000</v>
      </c>
    </row>
    <row r="7" spans="1:9" ht="43.5">
      <c r="A7" s="106" t="s">
        <v>488</v>
      </c>
      <c r="B7" s="105" t="s">
        <v>288</v>
      </c>
      <c r="C7" s="198" t="s">
        <v>289</v>
      </c>
      <c r="D7" s="249">
        <v>12000</v>
      </c>
      <c r="E7" s="242">
        <v>10000</v>
      </c>
      <c r="F7" s="244">
        <v>2000</v>
      </c>
      <c r="G7" s="200">
        <f>D7+E7+F7</f>
        <v>24000</v>
      </c>
      <c r="H7" s="189"/>
      <c r="I7" s="189">
        <v>24000</v>
      </c>
    </row>
    <row r="8" spans="1:9" ht="28.5">
      <c r="A8" s="106" t="s">
        <v>290</v>
      </c>
      <c r="B8" s="105" t="s">
        <v>236</v>
      </c>
      <c r="C8" s="198" t="s">
        <v>291</v>
      </c>
      <c r="D8" s="249">
        <v>0</v>
      </c>
      <c r="E8" s="242">
        <v>0</v>
      </c>
      <c r="F8" s="244">
        <v>0</v>
      </c>
      <c r="G8" s="200">
        <v>0</v>
      </c>
      <c r="H8" s="189"/>
      <c r="I8" s="189">
        <v>0</v>
      </c>
    </row>
    <row r="9" spans="1:9" ht="57.75">
      <c r="A9" s="197"/>
      <c r="B9" s="199"/>
      <c r="C9" s="198"/>
      <c r="D9" s="104" t="s">
        <v>180</v>
      </c>
      <c r="E9" s="104" t="s">
        <v>235</v>
      </c>
      <c r="F9" s="104" t="s">
        <v>182</v>
      </c>
      <c r="G9" s="104" t="s">
        <v>183</v>
      </c>
      <c r="H9" s="189"/>
      <c r="I9" s="190"/>
    </row>
    <row r="10" spans="1:9" ht="14.25">
      <c r="A10" s="206" t="s">
        <v>213</v>
      </c>
      <c r="B10" s="185"/>
      <c r="C10" s="205"/>
      <c r="D10" s="130">
        <v>58000</v>
      </c>
      <c r="E10" s="130">
        <v>36000</v>
      </c>
      <c r="F10" s="130">
        <v>4500</v>
      </c>
      <c r="G10" s="130">
        <v>96000</v>
      </c>
      <c r="H10" s="189"/>
      <c r="I10" s="189">
        <f>SUM(I5:I9)</f>
        <v>96000</v>
      </c>
    </row>
    <row r="11" spans="1:7" ht="18">
      <c r="A11" s="209"/>
      <c r="B11" s="182"/>
      <c r="C11" s="182"/>
      <c r="D11" s="182"/>
      <c r="E11" s="182"/>
      <c r="F11" s="182"/>
      <c r="G11" s="182"/>
    </row>
    <row r="12" spans="1:7" ht="14.25">
      <c r="A12" s="219" t="s">
        <v>292</v>
      </c>
      <c r="B12" s="181"/>
      <c r="C12" s="210"/>
      <c r="D12" s="181"/>
      <c r="E12" s="181"/>
      <c r="F12" s="181"/>
      <c r="G12" s="181"/>
    </row>
    <row r="13" spans="1:9" ht="57.75">
      <c r="A13" s="104" t="s">
        <v>233</v>
      </c>
      <c r="B13" s="104" t="s">
        <v>234</v>
      </c>
      <c r="C13" s="104" t="s">
        <v>179</v>
      </c>
      <c r="D13" s="104" t="s">
        <v>180</v>
      </c>
      <c r="E13" s="104" t="s">
        <v>181</v>
      </c>
      <c r="F13" s="104" t="s">
        <v>182</v>
      </c>
      <c r="G13" s="104" t="s">
        <v>183</v>
      </c>
      <c r="H13" s="189" t="s">
        <v>479</v>
      </c>
      <c r="I13" s="189" t="s">
        <v>481</v>
      </c>
    </row>
    <row r="14" spans="1:14" ht="159">
      <c r="A14" s="106" t="s">
        <v>293</v>
      </c>
      <c r="B14" s="105" t="s">
        <v>288</v>
      </c>
      <c r="C14" s="198" t="s">
        <v>428</v>
      </c>
      <c r="D14" s="249">
        <v>10000</v>
      </c>
      <c r="E14" s="242">
        <v>10000</v>
      </c>
      <c r="F14" s="244">
        <v>5000</v>
      </c>
      <c r="G14" s="200">
        <v>25000</v>
      </c>
      <c r="H14" s="189"/>
      <c r="I14" s="385">
        <v>25000</v>
      </c>
      <c r="N14" s="254"/>
    </row>
    <row r="15" spans="1:9" ht="72">
      <c r="A15" s="201" t="s">
        <v>485</v>
      </c>
      <c r="B15" s="201" t="s">
        <v>486</v>
      </c>
      <c r="C15" s="202" t="s">
        <v>294</v>
      </c>
      <c r="D15" s="251">
        <v>10000</v>
      </c>
      <c r="E15" s="253">
        <v>15000</v>
      </c>
      <c r="F15" s="255">
        <v>3000</v>
      </c>
      <c r="G15" s="203">
        <v>38000</v>
      </c>
      <c r="H15" s="189"/>
      <c r="I15" s="385">
        <v>38000</v>
      </c>
    </row>
    <row r="16" spans="1:9" ht="14.25">
      <c r="A16" s="204" t="s">
        <v>213</v>
      </c>
      <c r="B16" s="185"/>
      <c r="C16" s="205"/>
      <c r="D16" s="207">
        <v>20000</v>
      </c>
      <c r="E16" s="207">
        <v>35000</v>
      </c>
      <c r="F16" s="207">
        <v>8000</v>
      </c>
      <c r="G16" s="207">
        <v>63000</v>
      </c>
      <c r="H16" s="189"/>
      <c r="I16" s="385">
        <f>SUM(I14:I15)</f>
        <v>63000</v>
      </c>
    </row>
    <row r="17" spans="1:9" ht="14.25">
      <c r="A17" s="131"/>
      <c r="I17" s="4"/>
    </row>
    <row r="18" spans="1:7" ht="33">
      <c r="A18" s="132"/>
      <c r="D18" s="4"/>
      <c r="E18" s="4"/>
      <c r="F18" s="4"/>
      <c r="G18" s="4"/>
    </row>
    <row r="19" spans="1:5" ht="14.25">
      <c r="A19" s="62" t="s">
        <v>113</v>
      </c>
      <c r="B19" s="180"/>
      <c r="C19" s="179"/>
      <c r="D19" s="20"/>
      <c r="E19" s="20"/>
    </row>
    <row r="20" spans="1:9" ht="14.25">
      <c r="A20" s="35" t="s">
        <v>119</v>
      </c>
      <c r="B20" s="186"/>
      <c r="C20" s="44"/>
      <c r="D20" s="236"/>
      <c r="E20" s="20"/>
      <c r="F20" s="190"/>
      <c r="G20" s="189"/>
      <c r="H20" s="396" t="s">
        <v>479</v>
      </c>
      <c r="I20" s="400" t="s">
        <v>481</v>
      </c>
    </row>
    <row r="21" spans="1:9" ht="14.25">
      <c r="A21" s="248" t="s">
        <v>152</v>
      </c>
      <c r="B21" s="186"/>
      <c r="C21" s="190">
        <f>D16+D10</f>
        <v>78000</v>
      </c>
      <c r="D21" s="67"/>
      <c r="E21" s="67"/>
      <c r="F21" s="189" t="s">
        <v>8</v>
      </c>
      <c r="G21" s="189"/>
      <c r="H21" s="396"/>
      <c r="I21" s="401">
        <v>166000</v>
      </c>
    </row>
    <row r="22" spans="1:5" ht="14.25">
      <c r="A22" s="237" t="s">
        <v>15</v>
      </c>
      <c r="B22" s="186"/>
      <c r="C22" s="190">
        <f>E16+E10</f>
        <v>71000</v>
      </c>
      <c r="D22" s="69"/>
      <c r="E22" s="67"/>
    </row>
    <row r="23" spans="1:5" ht="14.25">
      <c r="A23" s="238" t="s">
        <v>82</v>
      </c>
      <c r="B23" s="186"/>
      <c r="C23" s="190"/>
      <c r="D23" s="20"/>
      <c r="E23" s="67"/>
    </row>
    <row r="24" spans="1:5" ht="14.25">
      <c r="A24" s="239" t="s">
        <v>301</v>
      </c>
      <c r="B24" s="186"/>
      <c r="C24" s="190">
        <v>4500</v>
      </c>
      <c r="D24" s="20"/>
      <c r="E24" s="67"/>
    </row>
    <row r="25" spans="1:5" ht="14.25">
      <c r="A25" s="243" t="s">
        <v>300</v>
      </c>
      <c r="B25" s="186"/>
      <c r="C25" s="190">
        <f>F10+F16</f>
        <v>12500</v>
      </c>
      <c r="D25" s="20"/>
      <c r="E25" s="67"/>
    </row>
    <row r="26" spans="1:5" ht="14.25">
      <c r="A26" s="40"/>
      <c r="B26" s="186"/>
      <c r="C26" s="24"/>
      <c r="D26" s="20"/>
      <c r="E26" s="67"/>
    </row>
    <row r="27" spans="1:5" ht="14.25">
      <c r="A27" s="40"/>
      <c r="B27" s="186"/>
      <c r="C27" s="190"/>
      <c r="D27" s="20"/>
      <c r="E27" s="67"/>
    </row>
    <row r="28" spans="1:5" ht="14.25">
      <c r="A28" s="233"/>
      <c r="B28" s="186"/>
      <c r="C28" s="190"/>
      <c r="D28" s="20"/>
      <c r="E28" s="67"/>
    </row>
    <row r="29" spans="1:5" ht="14.25">
      <c r="A29" s="35" t="s">
        <v>299</v>
      </c>
      <c r="B29" s="186"/>
      <c r="C29" s="190">
        <f>SUM(C21:C28)</f>
        <v>166000</v>
      </c>
      <c r="D29" s="67"/>
      <c r="E29" s="43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zoomScalePageLayoutView="0" workbookViewId="0" topLeftCell="A31">
      <selection activeCell="F31" sqref="F31"/>
    </sheetView>
  </sheetViews>
  <sheetFormatPr defaultColWidth="9.140625" defaultRowHeight="15"/>
  <cols>
    <col min="1" max="1" width="32.00390625" style="0" customWidth="1"/>
    <col min="2" max="2" width="14.57421875" style="0" customWidth="1"/>
    <col min="3" max="4" width="10.00390625" style="0" bestFit="1" customWidth="1"/>
    <col min="5" max="5" width="9.7109375" style="0" bestFit="1" customWidth="1"/>
    <col min="6" max="6" width="33.00390625" style="0" customWidth="1"/>
    <col min="9" max="9" width="10.00390625" style="0" bestFit="1" customWidth="1"/>
  </cols>
  <sheetData>
    <row r="1" spans="1:3" ht="14.25">
      <c r="A1" s="1" t="s">
        <v>102</v>
      </c>
      <c r="B1" s="39">
        <f>D9+D21+D31</f>
        <v>349370</v>
      </c>
      <c r="C1" s="352"/>
    </row>
    <row r="2" spans="1:3" ht="14.25">
      <c r="A2" s="103"/>
      <c r="C2" s="352"/>
    </row>
    <row r="3" spans="1:4" ht="14.25">
      <c r="A3" s="12" t="s">
        <v>420</v>
      </c>
      <c r="B3" s="189"/>
      <c r="C3" s="189" t="s">
        <v>103</v>
      </c>
      <c r="D3" s="189" t="s">
        <v>104</v>
      </c>
    </row>
    <row r="4" spans="1:4" ht="14.25">
      <c r="A4" s="189" t="s">
        <v>421</v>
      </c>
      <c r="B4" s="189">
        <v>1</v>
      </c>
      <c r="C4" s="190">
        <v>28000</v>
      </c>
      <c r="D4" s="190">
        <f>B4*C4</f>
        <v>28000</v>
      </c>
    </row>
    <row r="5" spans="1:4" ht="14.25">
      <c r="A5" s="189" t="s">
        <v>422</v>
      </c>
      <c r="B5" s="189">
        <v>1</v>
      </c>
      <c r="C5" s="190">
        <v>4500</v>
      </c>
      <c r="D5" s="190">
        <f>B5*C5</f>
        <v>4500</v>
      </c>
    </row>
    <row r="6" spans="1:4" ht="14.25">
      <c r="A6" s="189" t="s">
        <v>123</v>
      </c>
      <c r="B6" s="189">
        <v>6</v>
      </c>
      <c r="C6" s="190">
        <v>50</v>
      </c>
      <c r="D6" s="190">
        <v>300</v>
      </c>
    </row>
    <row r="7" spans="1:4" ht="14.25">
      <c r="A7" s="189" t="s">
        <v>407</v>
      </c>
      <c r="B7" s="189">
        <v>2</v>
      </c>
      <c r="C7" s="190">
        <v>600</v>
      </c>
      <c r="D7" s="190">
        <v>1200</v>
      </c>
    </row>
    <row r="8" spans="1:4" ht="14.25">
      <c r="A8" s="189" t="s">
        <v>408</v>
      </c>
      <c r="B8" s="190">
        <f>D4+D5+D6+D7</f>
        <v>34000</v>
      </c>
      <c r="C8" s="102">
        <v>0.15</v>
      </c>
      <c r="D8" s="190">
        <f>B8*C8</f>
        <v>5100</v>
      </c>
    </row>
    <row r="9" spans="1:4" ht="14.25">
      <c r="A9" s="183" t="s">
        <v>231</v>
      </c>
      <c r="B9" s="185"/>
      <c r="C9" s="186"/>
      <c r="D9" s="39">
        <f>SUM(D4:D8)</f>
        <v>39100</v>
      </c>
    </row>
    <row r="10" spans="1:4" ht="14.25">
      <c r="A10" s="19"/>
      <c r="B10" s="20"/>
      <c r="C10" s="20"/>
      <c r="D10" s="20"/>
    </row>
    <row r="11" spans="1:4" ht="14.25">
      <c r="A11" s="12" t="s">
        <v>404</v>
      </c>
      <c r="B11" s="10"/>
      <c r="C11" s="10" t="s">
        <v>103</v>
      </c>
      <c r="D11" s="10" t="s">
        <v>104</v>
      </c>
    </row>
    <row r="12" spans="1:4" ht="14.25">
      <c r="A12" s="10" t="s">
        <v>405</v>
      </c>
      <c r="B12" s="10"/>
      <c r="C12" s="10"/>
      <c r="D12" s="10"/>
    </row>
    <row r="13" spans="1:4" ht="14.25">
      <c r="A13" s="10" t="s">
        <v>406</v>
      </c>
      <c r="B13" s="10">
        <v>10</v>
      </c>
      <c r="C13" s="16">
        <v>1000</v>
      </c>
      <c r="D13" s="16">
        <v>10000</v>
      </c>
    </row>
    <row r="14" spans="1:4" ht="14.25">
      <c r="A14" s="10" t="s">
        <v>108</v>
      </c>
      <c r="B14" s="10"/>
      <c r="C14" s="16"/>
      <c r="D14" s="16"/>
    </row>
    <row r="15" spans="1:4" ht="14.25">
      <c r="A15" s="10" t="s">
        <v>109</v>
      </c>
      <c r="B15" s="10">
        <v>2</v>
      </c>
      <c r="C15" s="16">
        <v>4500</v>
      </c>
      <c r="D15" s="16">
        <v>9000</v>
      </c>
    </row>
    <row r="16" spans="1:4" s="179" customFormat="1" ht="14.25">
      <c r="A16" s="10" t="s">
        <v>123</v>
      </c>
      <c r="B16" s="10">
        <v>24</v>
      </c>
      <c r="C16" s="16">
        <v>50</v>
      </c>
      <c r="D16" s="16">
        <v>1200</v>
      </c>
    </row>
    <row r="17" spans="1:4" s="179" customFormat="1" ht="14.25">
      <c r="A17" s="10" t="s">
        <v>407</v>
      </c>
      <c r="B17" s="10">
        <v>1</v>
      </c>
      <c r="C17" s="16">
        <v>2600</v>
      </c>
      <c r="D17" s="16">
        <f>B17*C17</f>
        <v>2600</v>
      </c>
    </row>
    <row r="18" spans="1:4" s="179" customFormat="1" ht="14.25">
      <c r="A18" s="10" t="s">
        <v>110</v>
      </c>
      <c r="B18" s="10">
        <v>2000</v>
      </c>
      <c r="C18" s="16">
        <v>20</v>
      </c>
      <c r="D18" s="16">
        <f>B18*C18</f>
        <v>40000</v>
      </c>
    </row>
    <row r="19" spans="1:4" ht="14.25">
      <c r="A19" s="10" t="s">
        <v>423</v>
      </c>
      <c r="B19" s="10">
        <v>1</v>
      </c>
      <c r="C19" s="16">
        <v>28000</v>
      </c>
      <c r="D19" s="16">
        <f>B19*C19</f>
        <v>28000</v>
      </c>
    </row>
    <row r="20" spans="1:4" ht="14.25">
      <c r="A20" s="10" t="s">
        <v>408</v>
      </c>
      <c r="B20" s="190">
        <f>D13+D15+D17+D16+D18+D19</f>
        <v>90800</v>
      </c>
      <c r="C20" s="102">
        <v>0.15</v>
      </c>
      <c r="D20" s="16">
        <f>B20*C20</f>
        <v>13620</v>
      </c>
    </row>
    <row r="21" spans="1:4" ht="14.25">
      <c r="A21" s="17" t="s">
        <v>231</v>
      </c>
      <c r="B21" s="18"/>
      <c r="C21" s="98"/>
      <c r="D21" s="39">
        <f>SUM(D13:D20)</f>
        <v>104420</v>
      </c>
    </row>
    <row r="23" spans="1:4" s="179" customFormat="1" ht="14.25">
      <c r="A23" s="12" t="s">
        <v>424</v>
      </c>
      <c r="B23" s="10"/>
      <c r="C23" s="10" t="s">
        <v>103</v>
      </c>
      <c r="D23" s="10" t="s">
        <v>104</v>
      </c>
    </row>
    <row r="24" spans="1:4" s="179" customFormat="1" ht="14.25">
      <c r="A24" s="10" t="s">
        <v>105</v>
      </c>
      <c r="B24" s="10"/>
      <c r="C24" s="10"/>
      <c r="D24" s="10"/>
    </row>
    <row r="25" spans="1:4" s="179" customFormat="1" ht="14.25">
      <c r="A25" s="10" t="s">
        <v>106</v>
      </c>
      <c r="B25" s="10">
        <v>110</v>
      </c>
      <c r="C25" s="16">
        <v>500</v>
      </c>
      <c r="D25" s="16">
        <f>B25*C25</f>
        <v>55000</v>
      </c>
    </row>
    <row r="26" spans="1:4" s="179" customFormat="1" ht="14.25">
      <c r="A26" s="10" t="s">
        <v>425</v>
      </c>
      <c r="B26" s="10">
        <v>2</v>
      </c>
      <c r="C26" s="16">
        <v>11000</v>
      </c>
      <c r="D26" s="16">
        <v>22000</v>
      </c>
    </row>
    <row r="27" spans="1:4" s="179" customFormat="1" ht="14.25">
      <c r="A27" s="10" t="s">
        <v>426</v>
      </c>
      <c r="B27" s="10">
        <v>1</v>
      </c>
      <c r="C27" s="16">
        <v>80000</v>
      </c>
      <c r="D27" s="16">
        <f>B27*C27</f>
        <v>80000</v>
      </c>
    </row>
    <row r="28" spans="1:4" s="179" customFormat="1" ht="14.25">
      <c r="A28" s="10" t="s">
        <v>427</v>
      </c>
      <c r="B28" s="10"/>
      <c r="C28" s="16"/>
      <c r="D28" s="16"/>
    </row>
    <row r="29" spans="1:4" s="179" customFormat="1" ht="14.25">
      <c r="A29" s="10" t="s">
        <v>107</v>
      </c>
      <c r="B29" s="10">
        <v>1</v>
      </c>
      <c r="C29" s="16">
        <v>22000</v>
      </c>
      <c r="D29" s="16">
        <f>B29*C29</f>
        <v>22000</v>
      </c>
    </row>
    <row r="30" spans="1:4" s="179" customFormat="1" ht="14.25">
      <c r="A30" s="10" t="s">
        <v>408</v>
      </c>
      <c r="B30" s="190">
        <f>D25+D26+D27+D29</f>
        <v>179000</v>
      </c>
      <c r="C30" s="102">
        <v>0.15</v>
      </c>
      <c r="D30" s="16">
        <f>B30*C30</f>
        <v>26850</v>
      </c>
    </row>
    <row r="31" spans="1:4" s="179" customFormat="1" ht="14.25">
      <c r="A31" s="17" t="s">
        <v>231</v>
      </c>
      <c r="B31" s="18"/>
      <c r="C31" s="98"/>
      <c r="D31" s="39">
        <f>SUM(D25:D30)</f>
        <v>205850</v>
      </c>
    </row>
    <row r="33" spans="1:5" ht="14.25">
      <c r="A33" s="62" t="s">
        <v>113</v>
      </c>
      <c r="B33" s="180"/>
      <c r="C33" s="179"/>
      <c r="D33" s="67"/>
      <c r="E33" s="43"/>
    </row>
    <row r="34" spans="1:3" ht="14.25">
      <c r="A34" s="35" t="s">
        <v>119</v>
      </c>
      <c r="B34" s="186"/>
      <c r="C34" s="44"/>
    </row>
    <row r="35" spans="1:4" ht="14.25">
      <c r="A35" s="40" t="s">
        <v>152</v>
      </c>
      <c r="B35" s="186"/>
      <c r="C35" s="190">
        <v>52920</v>
      </c>
      <c r="D35" s="4"/>
    </row>
    <row r="36" spans="1:3" ht="14.25">
      <c r="A36" s="40" t="s">
        <v>409</v>
      </c>
      <c r="B36" s="186"/>
      <c r="C36" s="190">
        <v>183750</v>
      </c>
    </row>
    <row r="37" spans="1:3" ht="14.25">
      <c r="A37" s="40" t="s">
        <v>82</v>
      </c>
      <c r="B37" s="186"/>
      <c r="C37" s="190">
        <v>94675</v>
      </c>
    </row>
    <row r="38" spans="1:3" ht="14.25">
      <c r="A38" s="40" t="s">
        <v>300</v>
      </c>
      <c r="B38" s="186"/>
      <c r="C38" s="190">
        <v>18025</v>
      </c>
    </row>
    <row r="39" spans="1:3" ht="14.25">
      <c r="A39" s="233"/>
      <c r="B39" s="186"/>
      <c r="C39" s="190"/>
    </row>
    <row r="40" spans="1:5" ht="14.25">
      <c r="A40" s="35" t="s">
        <v>299</v>
      </c>
      <c r="B40" s="186"/>
      <c r="C40" s="294">
        <f>SUM(C35:C39)</f>
        <v>349370</v>
      </c>
      <c r="E40" s="317">
        <f>B1</f>
        <v>349370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3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39">
      <selection activeCell="D61" sqref="D61"/>
    </sheetView>
  </sheetViews>
  <sheetFormatPr defaultColWidth="9.140625" defaultRowHeight="15"/>
  <cols>
    <col min="1" max="1" width="38.8515625" style="0" customWidth="1"/>
    <col min="2" max="2" width="50.57421875" style="179" bestFit="1" customWidth="1"/>
    <col min="3" max="3" width="25.7109375" style="0" customWidth="1"/>
    <col min="4" max="4" width="25.7109375" style="0" bestFit="1" customWidth="1"/>
    <col min="5" max="5" width="14.140625" style="0" customWidth="1"/>
    <col min="6" max="6" width="25.8515625" style="0" customWidth="1"/>
    <col min="7" max="7" width="9.57421875" style="0" customWidth="1"/>
    <col min="8" max="8" width="10.8515625" style="0" customWidth="1"/>
  </cols>
  <sheetData>
    <row r="1" spans="1:9" ht="14.25">
      <c r="A1" s="72" t="s">
        <v>280</v>
      </c>
      <c r="B1" s="72"/>
      <c r="C1" s="70"/>
      <c r="D1" s="70"/>
      <c r="E1" s="70"/>
      <c r="F1" s="70"/>
      <c r="G1" s="70"/>
      <c r="H1" s="45"/>
      <c r="I1" s="179"/>
    </row>
    <row r="2" spans="1:9" ht="15">
      <c r="A2" s="428" t="s">
        <v>411</v>
      </c>
      <c r="B2" s="428"/>
      <c r="C2" s="429"/>
      <c r="D2" s="429"/>
      <c r="E2" s="429"/>
      <c r="F2" s="429"/>
      <c r="G2" s="429"/>
      <c r="H2" s="45"/>
      <c r="I2" s="179"/>
    </row>
    <row r="3" spans="1:9" ht="14.25">
      <c r="A3" s="148" t="s">
        <v>114</v>
      </c>
      <c r="B3" s="148" t="s">
        <v>179</v>
      </c>
      <c r="C3" s="148" t="s">
        <v>279</v>
      </c>
      <c r="D3" s="148" t="s">
        <v>116</v>
      </c>
      <c r="E3" s="148" t="s">
        <v>278</v>
      </c>
      <c r="F3" s="148" t="s">
        <v>237</v>
      </c>
      <c r="H3" s="45"/>
      <c r="I3" s="179"/>
    </row>
    <row r="4" spans="1:9" ht="14.25">
      <c r="A4" s="28" t="s">
        <v>240</v>
      </c>
      <c r="B4" s="28" t="s">
        <v>412</v>
      </c>
      <c r="C4" s="152">
        <v>1000</v>
      </c>
      <c r="D4" s="149">
        <v>0</v>
      </c>
      <c r="E4" s="152">
        <v>2000</v>
      </c>
      <c r="F4" s="152">
        <v>3000</v>
      </c>
      <c r="H4" s="45"/>
      <c r="I4" s="179"/>
    </row>
    <row r="5" spans="1:9" ht="14.25">
      <c r="A5" s="28" t="s">
        <v>241</v>
      </c>
      <c r="B5" s="28" t="s">
        <v>413</v>
      </c>
      <c r="C5" s="152">
        <v>25000</v>
      </c>
      <c r="D5" s="152">
        <v>38000</v>
      </c>
      <c r="E5" s="152">
        <v>15000</v>
      </c>
      <c r="F5" s="152">
        <v>78000</v>
      </c>
      <c r="G5" s="164"/>
      <c r="H5" s="45"/>
      <c r="I5" s="179"/>
    </row>
    <row r="6" spans="1:9" ht="14.25">
      <c r="A6" s="28" t="s">
        <v>123</v>
      </c>
      <c r="B6" s="28" t="s">
        <v>414</v>
      </c>
      <c r="C6" s="152">
        <v>300</v>
      </c>
      <c r="D6" s="152">
        <v>6000</v>
      </c>
      <c r="E6" s="152">
        <v>2000</v>
      </c>
      <c r="F6" s="152">
        <v>8300</v>
      </c>
      <c r="G6" s="164"/>
      <c r="H6" s="45"/>
      <c r="I6" s="179"/>
    </row>
    <row r="7" spans="1:9" ht="14.25">
      <c r="A7" s="28" t="s">
        <v>127</v>
      </c>
      <c r="B7" s="28" t="s">
        <v>415</v>
      </c>
      <c r="C7" s="152">
        <v>8000</v>
      </c>
      <c r="D7" s="152"/>
      <c r="E7" s="152"/>
      <c r="F7" s="152">
        <v>8000</v>
      </c>
      <c r="H7" s="45"/>
      <c r="I7" s="179"/>
    </row>
    <row r="8" spans="1:9" ht="14.25">
      <c r="A8" s="158" t="s">
        <v>8</v>
      </c>
      <c r="B8" s="159"/>
      <c r="C8" s="303">
        <f>SUM(C4:C7)</f>
        <v>34300</v>
      </c>
      <c r="D8" s="303">
        <f>SUM(D4:D7)</f>
        <v>44000</v>
      </c>
      <c r="E8" s="303">
        <f>SUM(E4:E7)</f>
        <v>19000</v>
      </c>
      <c r="F8" s="303">
        <f>SUM(F4:F7)</f>
        <v>97300</v>
      </c>
      <c r="G8" s="164"/>
      <c r="H8" s="45"/>
      <c r="I8" s="179"/>
    </row>
    <row r="9" spans="1:9" ht="14.25">
      <c r="A9" s="150"/>
      <c r="B9" s="150"/>
      <c r="C9" s="70"/>
      <c r="D9" s="357"/>
      <c r="E9" s="70"/>
      <c r="F9" s="70"/>
      <c r="G9" s="326"/>
      <c r="H9" s="45"/>
      <c r="I9" s="179"/>
    </row>
    <row r="10" spans="1:9" ht="14.25">
      <c r="A10" s="151" t="s">
        <v>119</v>
      </c>
      <c r="B10" s="151" t="s">
        <v>416</v>
      </c>
      <c r="C10" s="151" t="s">
        <v>8</v>
      </c>
      <c r="D10" s="58"/>
      <c r="E10" s="58"/>
      <c r="F10" s="58"/>
      <c r="G10" s="326"/>
      <c r="H10" s="45"/>
      <c r="I10" s="179"/>
    </row>
    <row r="11" spans="1:9" ht="14.25">
      <c r="A11" s="71" t="s">
        <v>82</v>
      </c>
      <c r="B11" s="154">
        <v>19000</v>
      </c>
      <c r="C11" s="154">
        <f>E8</f>
        <v>19000</v>
      </c>
      <c r="D11" s="59"/>
      <c r="E11" s="59"/>
      <c r="F11" s="327"/>
      <c r="G11" s="326"/>
      <c r="H11" s="45"/>
      <c r="I11" s="179"/>
    </row>
    <row r="12" spans="1:9" ht="14.25">
      <c r="A12" s="71" t="s">
        <v>122</v>
      </c>
      <c r="B12" s="154">
        <v>34300</v>
      </c>
      <c r="C12" s="154">
        <f>C8</f>
        <v>34300</v>
      </c>
      <c r="D12" s="59"/>
      <c r="E12" s="59"/>
      <c r="F12" s="327"/>
      <c r="G12" s="326"/>
      <c r="H12" s="45"/>
      <c r="I12" s="179"/>
    </row>
    <row r="13" spans="1:9" ht="14.25">
      <c r="A13" s="71" t="s">
        <v>124</v>
      </c>
      <c r="B13" s="154">
        <v>0</v>
      </c>
      <c r="C13" s="154">
        <v>0</v>
      </c>
      <c r="D13" s="59"/>
      <c r="E13" s="59"/>
      <c r="F13" s="327"/>
      <c r="G13" s="326"/>
      <c r="H13" s="45"/>
      <c r="I13" s="179"/>
    </row>
    <row r="14" spans="1:9" ht="14.25">
      <c r="A14" s="71" t="s">
        <v>242</v>
      </c>
      <c r="B14" s="154">
        <v>44000</v>
      </c>
      <c r="C14" s="154">
        <v>44000</v>
      </c>
      <c r="D14" s="59"/>
      <c r="E14" s="59"/>
      <c r="F14" s="327"/>
      <c r="G14" s="326"/>
      <c r="H14" s="45"/>
      <c r="I14" s="179"/>
    </row>
    <row r="15" spans="1:9" ht="14.25">
      <c r="A15" s="71" t="s">
        <v>243</v>
      </c>
      <c r="B15" s="154">
        <v>5145</v>
      </c>
      <c r="C15" s="153">
        <f>C12*15%</f>
        <v>5145</v>
      </c>
      <c r="D15" s="59"/>
      <c r="E15" s="59"/>
      <c r="F15" s="327"/>
      <c r="G15" s="326"/>
      <c r="H15" s="45"/>
      <c r="I15" s="179"/>
    </row>
    <row r="16" spans="1:9" ht="14.25">
      <c r="A16" s="151" t="s">
        <v>128</v>
      </c>
      <c r="B16" s="154">
        <v>102445</v>
      </c>
      <c r="C16" s="361">
        <f>SUM(C11:C15)</f>
        <v>102445</v>
      </c>
      <c r="D16" s="356"/>
      <c r="E16" s="356"/>
      <c r="F16" s="356"/>
      <c r="G16" s="326"/>
      <c r="H16" s="45"/>
      <c r="I16" s="179"/>
    </row>
    <row r="17" spans="1:9" ht="14.25">
      <c r="A17" s="45"/>
      <c r="B17" s="45"/>
      <c r="C17" s="45"/>
      <c r="D17" s="146"/>
      <c r="E17" s="45"/>
      <c r="F17" s="45"/>
      <c r="G17" s="326"/>
      <c r="H17" s="53"/>
      <c r="I17" s="179"/>
    </row>
    <row r="18" spans="1:9" ht="18">
      <c r="A18" s="7" t="s">
        <v>245</v>
      </c>
      <c r="B18" s="7"/>
      <c r="C18" s="109"/>
      <c r="D18" s="147"/>
      <c r="E18" s="147"/>
      <c r="F18" s="147"/>
      <c r="G18" s="147"/>
      <c r="H18" s="179"/>
      <c r="I18" s="179"/>
    </row>
    <row r="19" spans="1:9" ht="14.25">
      <c r="A19" s="179"/>
      <c r="C19" s="179"/>
      <c r="D19" s="179"/>
      <c r="E19" s="179"/>
      <c r="F19" s="179"/>
      <c r="G19" s="179"/>
      <c r="H19" s="179"/>
      <c r="I19" s="179"/>
    </row>
    <row r="20" spans="1:8" ht="14.25">
      <c r="A20" s="12" t="s">
        <v>246</v>
      </c>
      <c r="B20" s="12" t="s">
        <v>247</v>
      </c>
      <c r="C20" s="12" t="s">
        <v>248</v>
      </c>
      <c r="D20" s="12" t="s">
        <v>249</v>
      </c>
      <c r="E20" s="12" t="s">
        <v>250</v>
      </c>
      <c r="F20" s="12" t="s">
        <v>251</v>
      </c>
      <c r="G20" s="20"/>
      <c r="H20" s="20"/>
    </row>
    <row r="21" spans="1:8" ht="14.25">
      <c r="A21" s="189"/>
      <c r="B21" s="189"/>
      <c r="C21" s="189"/>
      <c r="D21" s="189"/>
      <c r="E21" s="189"/>
      <c r="F21" s="189"/>
      <c r="G21" s="20"/>
      <c r="H21" s="20"/>
    </row>
    <row r="22" spans="1:8" ht="14.25">
      <c r="A22" s="189" t="s">
        <v>252</v>
      </c>
      <c r="B22" s="189" t="s">
        <v>253</v>
      </c>
      <c r="C22" s="189">
        <v>2000</v>
      </c>
      <c r="D22" s="190">
        <v>5</v>
      </c>
      <c r="E22" s="189">
        <v>1.2</v>
      </c>
      <c r="F22" s="190">
        <f aca="true" t="shared" si="0" ref="F22:F29">C22*D22*E22</f>
        <v>12000</v>
      </c>
      <c r="G22" s="20"/>
      <c r="H22" s="20"/>
    </row>
    <row r="23" spans="1:8" ht="14.25">
      <c r="A23" s="189" t="s">
        <v>254</v>
      </c>
      <c r="B23" s="189" t="s">
        <v>255</v>
      </c>
      <c r="C23" s="189">
        <v>150</v>
      </c>
      <c r="D23" s="190">
        <v>4</v>
      </c>
      <c r="E23" s="189">
        <v>1.2</v>
      </c>
      <c r="F23" s="190">
        <f t="shared" si="0"/>
        <v>720</v>
      </c>
      <c r="G23" s="20"/>
      <c r="H23" s="20"/>
    </row>
    <row r="24" spans="1:8" ht="14.25">
      <c r="A24" s="189" t="s">
        <v>256</v>
      </c>
      <c r="B24" s="189" t="s">
        <v>257</v>
      </c>
      <c r="C24" s="189">
        <v>1500</v>
      </c>
      <c r="D24" s="190">
        <v>2</v>
      </c>
      <c r="E24" s="189">
        <v>1.2</v>
      </c>
      <c r="F24" s="190">
        <f t="shared" si="0"/>
        <v>3600</v>
      </c>
      <c r="G24" s="20"/>
      <c r="H24" s="20"/>
    </row>
    <row r="25" spans="1:8" ht="14.25">
      <c r="A25" s="189" t="s">
        <v>258</v>
      </c>
      <c r="B25" s="189" t="s">
        <v>259</v>
      </c>
      <c r="C25" s="189">
        <v>1000</v>
      </c>
      <c r="D25" s="190">
        <v>1</v>
      </c>
      <c r="E25" s="189">
        <v>1.2</v>
      </c>
      <c r="F25" s="190">
        <f t="shared" si="0"/>
        <v>1200</v>
      </c>
      <c r="G25" s="20"/>
      <c r="H25" s="20"/>
    </row>
    <row r="26" spans="1:8" ht="14.25">
      <c r="A26" s="189" t="s">
        <v>256</v>
      </c>
      <c r="B26" s="189" t="s">
        <v>260</v>
      </c>
      <c r="C26" s="189">
        <v>550</v>
      </c>
      <c r="D26" s="190">
        <v>3.14</v>
      </c>
      <c r="E26" s="189">
        <v>1.2</v>
      </c>
      <c r="F26" s="190">
        <f t="shared" si="0"/>
        <v>2072.4</v>
      </c>
      <c r="G26" s="20"/>
      <c r="H26" s="20"/>
    </row>
    <row r="27" spans="1:8" ht="14.25">
      <c r="A27" s="189" t="s">
        <v>261</v>
      </c>
      <c r="B27" s="189" t="s">
        <v>262</v>
      </c>
      <c r="C27" s="189">
        <v>10</v>
      </c>
      <c r="D27" s="190">
        <v>46</v>
      </c>
      <c r="E27" s="189">
        <v>1</v>
      </c>
      <c r="F27" s="190">
        <f t="shared" si="0"/>
        <v>460</v>
      </c>
      <c r="G27" s="20"/>
      <c r="H27" s="20"/>
    </row>
    <row r="28" spans="1:8" ht="14.25">
      <c r="A28" s="189" t="s">
        <v>261</v>
      </c>
      <c r="B28" s="189" t="s">
        <v>263</v>
      </c>
      <c r="C28" s="189">
        <v>10</v>
      </c>
      <c r="D28" s="190">
        <v>37</v>
      </c>
      <c r="E28" s="189">
        <v>1</v>
      </c>
      <c r="F28" s="190">
        <f t="shared" si="0"/>
        <v>370</v>
      </c>
      <c r="G28" s="20"/>
      <c r="H28" s="20"/>
    </row>
    <row r="29" spans="1:8" ht="14.25">
      <c r="A29" s="189" t="s">
        <v>261</v>
      </c>
      <c r="B29" s="189" t="s">
        <v>264</v>
      </c>
      <c r="C29" s="189">
        <v>7</v>
      </c>
      <c r="D29" s="190">
        <v>35</v>
      </c>
      <c r="E29" s="189">
        <v>1</v>
      </c>
      <c r="F29" s="190">
        <f t="shared" si="0"/>
        <v>245</v>
      </c>
      <c r="G29" s="20"/>
      <c r="H29" s="20"/>
    </row>
    <row r="30" spans="1:8" ht="14.25">
      <c r="A30" s="189" t="s">
        <v>265</v>
      </c>
      <c r="B30" s="189"/>
      <c r="C30" s="189"/>
      <c r="D30" s="189"/>
      <c r="E30" s="189"/>
      <c r="F30" s="190">
        <v>990</v>
      </c>
      <c r="G30" s="20"/>
      <c r="H30" s="20"/>
    </row>
    <row r="31" spans="1:8" ht="14.25">
      <c r="A31" s="189" t="s">
        <v>266</v>
      </c>
      <c r="B31" s="189"/>
      <c r="C31" s="189"/>
      <c r="D31" s="189"/>
      <c r="E31" s="189"/>
      <c r="F31" s="190">
        <v>500</v>
      </c>
      <c r="G31" s="20"/>
      <c r="H31" s="20"/>
    </row>
    <row r="32" spans="1:8" ht="14.25">
      <c r="A32" s="188" t="s">
        <v>267</v>
      </c>
      <c r="B32" s="186"/>
      <c r="C32" s="189"/>
      <c r="D32" s="189"/>
      <c r="E32" s="186"/>
      <c r="F32" s="294">
        <f>SUM(F22:F31)</f>
        <v>22157.4</v>
      </c>
      <c r="G32" s="283"/>
      <c r="H32" s="20"/>
    </row>
    <row r="33" spans="1:8" s="179" customFormat="1" ht="14.25">
      <c r="A33" s="189"/>
      <c r="B33" s="189"/>
      <c r="C33" s="189"/>
      <c r="D33" s="189"/>
      <c r="E33" s="189"/>
      <c r="F33" s="30"/>
      <c r="G33" s="283"/>
      <c r="H33" s="20"/>
    </row>
    <row r="34" spans="1:9" ht="14.25">
      <c r="A34" s="12" t="s">
        <v>82</v>
      </c>
      <c r="B34" s="189"/>
      <c r="C34" s="189"/>
      <c r="D34" s="189"/>
      <c r="E34" s="189"/>
      <c r="F34" s="191">
        <v>5500</v>
      </c>
      <c r="G34" s="179"/>
      <c r="H34" s="179"/>
      <c r="I34" s="179"/>
    </row>
    <row r="35" spans="1:9" ht="14.25">
      <c r="A35" s="189"/>
      <c r="B35" s="189"/>
      <c r="C35" s="189"/>
      <c r="D35" s="189"/>
      <c r="E35" s="189"/>
      <c r="F35" s="189"/>
      <c r="G35" s="179"/>
      <c r="H35" s="179"/>
      <c r="I35" s="179"/>
    </row>
    <row r="36" spans="1:9" ht="14.25">
      <c r="A36" s="12" t="s">
        <v>268</v>
      </c>
      <c r="B36" s="12" t="s">
        <v>269</v>
      </c>
      <c r="C36" s="12" t="s">
        <v>57</v>
      </c>
      <c r="D36" s="12" t="s">
        <v>270</v>
      </c>
      <c r="E36" s="12" t="s">
        <v>271</v>
      </c>
      <c r="F36" s="12" t="s">
        <v>8</v>
      </c>
      <c r="G36" s="326"/>
      <c r="I36" s="179"/>
    </row>
    <row r="37" spans="1:9" ht="14.25">
      <c r="A37" s="189"/>
      <c r="B37" s="189"/>
      <c r="C37" s="189"/>
      <c r="D37" s="189"/>
      <c r="E37" s="189"/>
      <c r="F37" s="189"/>
      <c r="G37" s="326"/>
      <c r="I37" s="179"/>
    </row>
    <row r="38" spans="1:9" ht="14.25">
      <c r="A38" s="189" t="s">
        <v>272</v>
      </c>
      <c r="B38" s="189">
        <v>4</v>
      </c>
      <c r="C38" s="189">
        <v>43</v>
      </c>
      <c r="D38" s="189">
        <v>8</v>
      </c>
      <c r="E38" s="190">
        <v>33</v>
      </c>
      <c r="F38" s="190">
        <v>45408</v>
      </c>
      <c r="G38" s="326"/>
      <c r="I38" s="179"/>
    </row>
    <row r="39" spans="1:9" ht="14.25">
      <c r="A39" s="189" t="s">
        <v>273</v>
      </c>
      <c r="B39" s="189">
        <v>1</v>
      </c>
      <c r="C39" s="189">
        <v>43</v>
      </c>
      <c r="D39" s="189">
        <v>8</v>
      </c>
      <c r="E39" s="190">
        <v>31</v>
      </c>
      <c r="F39" s="190">
        <v>10664</v>
      </c>
      <c r="G39" s="326"/>
      <c r="I39" s="179"/>
    </row>
    <row r="40" spans="1:9" ht="14.25">
      <c r="A40" s="189" t="s">
        <v>127</v>
      </c>
      <c r="B40" s="189">
        <v>1</v>
      </c>
      <c r="C40" s="189">
        <v>43</v>
      </c>
      <c r="D40" s="189">
        <v>8</v>
      </c>
      <c r="E40" s="190">
        <v>45</v>
      </c>
      <c r="F40" s="190">
        <v>15480</v>
      </c>
      <c r="G40" s="360"/>
      <c r="I40" s="179"/>
    </row>
    <row r="41" spans="1:9" ht="14.25">
      <c r="A41" s="189" t="s">
        <v>274</v>
      </c>
      <c r="B41" s="189">
        <v>200</v>
      </c>
      <c r="C41" s="189">
        <v>43</v>
      </c>
      <c r="D41" s="189"/>
      <c r="E41" s="190">
        <v>0.43</v>
      </c>
      <c r="F41" s="190">
        <v>3698</v>
      </c>
      <c r="G41" s="326"/>
      <c r="I41" s="179"/>
    </row>
    <row r="42" spans="1:9" ht="14.25">
      <c r="A42" s="189" t="s">
        <v>275</v>
      </c>
      <c r="B42" s="189">
        <v>5</v>
      </c>
      <c r="C42" s="189">
        <v>43</v>
      </c>
      <c r="D42" s="189"/>
      <c r="E42" s="190">
        <v>10</v>
      </c>
      <c r="F42" s="190">
        <v>2150</v>
      </c>
      <c r="G42" s="326"/>
      <c r="I42" s="179"/>
    </row>
    <row r="43" spans="1:9" ht="14.25">
      <c r="A43" s="189"/>
      <c r="B43" s="189"/>
      <c r="C43" s="189"/>
      <c r="D43" s="189"/>
      <c r="E43" s="189"/>
      <c r="F43" s="189" t="s">
        <v>276</v>
      </c>
      <c r="G43" s="326"/>
      <c r="I43" s="179"/>
    </row>
    <row r="44" spans="1:9" ht="15">
      <c r="A44" s="189"/>
      <c r="B44" s="189"/>
      <c r="C44" s="189"/>
      <c r="D44" s="189"/>
      <c r="E44" s="189"/>
      <c r="F44" s="358">
        <f>SUM(F38:F44)</f>
        <v>77314</v>
      </c>
      <c r="G44" s="20"/>
      <c r="I44" s="179"/>
    </row>
    <row r="45" spans="1:9" ht="18">
      <c r="A45" s="183" t="s">
        <v>277</v>
      </c>
      <c r="B45" s="160"/>
      <c r="C45" s="160"/>
      <c r="D45" s="160"/>
      <c r="E45" s="161"/>
      <c r="F45" s="359">
        <v>104971.4</v>
      </c>
      <c r="G45" s="20"/>
      <c r="I45" s="179"/>
    </row>
    <row r="46" spans="1:7" s="179" customFormat="1" ht="18">
      <c r="A46" s="19"/>
      <c r="B46" s="362"/>
      <c r="C46" s="362"/>
      <c r="D46" s="362"/>
      <c r="E46" s="362"/>
      <c r="F46" s="363"/>
      <c r="G46" s="20"/>
    </row>
    <row r="47" spans="1:7" s="179" customFormat="1" ht="18">
      <c r="A47" s="330" t="s">
        <v>417</v>
      </c>
      <c r="B47" s="362"/>
      <c r="C47" s="362"/>
      <c r="D47" s="362"/>
      <c r="E47" s="362"/>
      <c r="F47" s="363"/>
      <c r="G47" s="20"/>
    </row>
    <row r="48" spans="1:9" ht="14.25">
      <c r="A48" s="179"/>
      <c r="C48" s="179"/>
      <c r="D48" s="179"/>
      <c r="E48" s="179"/>
      <c r="F48" s="179"/>
      <c r="G48" s="20"/>
      <c r="H48" s="179"/>
      <c r="I48" s="179"/>
    </row>
    <row r="49" spans="1:9" ht="14.25">
      <c r="A49" s="304"/>
      <c r="B49" s="12" t="s">
        <v>327</v>
      </c>
      <c r="C49" s="12" t="s">
        <v>328</v>
      </c>
      <c r="D49" s="12" t="s">
        <v>244</v>
      </c>
      <c r="E49" s="12" t="s">
        <v>329</v>
      </c>
      <c r="F49" s="12" t="s">
        <v>8</v>
      </c>
      <c r="I49" s="179"/>
    </row>
    <row r="50" spans="1:9" ht="14.25">
      <c r="A50" s="189" t="s">
        <v>330</v>
      </c>
      <c r="B50" s="190">
        <v>10000</v>
      </c>
      <c r="C50" s="190">
        <v>5000</v>
      </c>
      <c r="D50" s="190">
        <v>3000</v>
      </c>
      <c r="E50" s="190">
        <v>2000</v>
      </c>
      <c r="F50" s="190" t="e">
        <f>B50+C50+D50+#REF!+E50</f>
        <v>#REF!</v>
      </c>
      <c r="G50" s="4"/>
      <c r="I50" s="179"/>
    </row>
    <row r="51" spans="1:9" ht="14.25">
      <c r="A51" s="189" t="s">
        <v>418</v>
      </c>
      <c r="B51" s="190">
        <v>20000</v>
      </c>
      <c r="C51" s="190">
        <v>40000</v>
      </c>
      <c r="D51" s="190">
        <v>0</v>
      </c>
      <c r="E51" s="190">
        <v>40000</v>
      </c>
      <c r="F51" s="190">
        <f>B51+C51+D51+E51</f>
        <v>100000</v>
      </c>
      <c r="G51" s="4"/>
      <c r="I51" s="179"/>
    </row>
    <row r="52" spans="1:9" ht="15">
      <c r="A52" s="156"/>
      <c r="B52" s="156"/>
      <c r="C52" s="157"/>
      <c r="D52" s="155"/>
      <c r="E52" s="189" t="s">
        <v>8</v>
      </c>
      <c r="F52" s="24" t="e">
        <f>SUM(F50:F51)</f>
        <v>#REF!</v>
      </c>
      <c r="I52" s="179"/>
    </row>
    <row r="53" spans="1:9" ht="14.25">
      <c r="A53" s="179"/>
      <c r="C53" s="179"/>
      <c r="D53" s="179"/>
      <c r="E53" s="179"/>
      <c r="F53" s="179"/>
      <c r="I53" s="179"/>
    </row>
    <row r="54" spans="1:9" ht="14.25">
      <c r="A54" s="180" t="s">
        <v>419</v>
      </c>
      <c r="C54" s="179"/>
      <c r="D54" s="179"/>
      <c r="E54" s="179"/>
      <c r="F54" s="155"/>
      <c r="G54" s="179"/>
      <c r="H54" s="179"/>
      <c r="I54" s="179"/>
    </row>
    <row r="55" spans="1:9" ht="14.25">
      <c r="A55" s="62" t="s">
        <v>113</v>
      </c>
      <c r="B55" s="62"/>
      <c r="C55" s="180"/>
      <c r="D55" s="179"/>
      <c r="E55" s="20"/>
      <c r="F55" s="20"/>
      <c r="G55" s="180"/>
      <c r="H55" s="180"/>
      <c r="I55" s="179"/>
    </row>
    <row r="56" spans="1:9" ht="14.25">
      <c r="A56" s="35" t="s">
        <v>119</v>
      </c>
      <c r="B56" s="355"/>
      <c r="C56" s="186"/>
      <c r="D56" s="44"/>
      <c r="E56" s="236"/>
      <c r="F56" s="302"/>
      <c r="G56" s="45"/>
      <c r="H56" s="45"/>
      <c r="I56" s="179"/>
    </row>
    <row r="57" spans="1:9" ht="14.25">
      <c r="A57" s="40" t="s">
        <v>152</v>
      </c>
      <c r="B57" s="41"/>
      <c r="C57" s="186"/>
      <c r="D57" s="190">
        <f>C8+F38+F39+F40+F41+F42+C50+C51</f>
        <v>156700</v>
      </c>
      <c r="E57" s="67"/>
      <c r="F57" s="67"/>
      <c r="G57" s="45"/>
      <c r="H57" s="45"/>
      <c r="I57" s="179"/>
    </row>
    <row r="58" spans="1:9" ht="14.25">
      <c r="A58" s="40" t="s">
        <v>15</v>
      </c>
      <c r="B58" s="41"/>
      <c r="C58" s="186"/>
      <c r="D58" s="190">
        <f>D8+F32+E50+E51</f>
        <v>108157.4</v>
      </c>
      <c r="E58" s="69"/>
      <c r="F58" s="67"/>
      <c r="G58" s="45"/>
      <c r="H58" s="45"/>
      <c r="I58" s="179"/>
    </row>
    <row r="59" spans="1:9" ht="14.25">
      <c r="A59" s="40" t="s">
        <v>82</v>
      </c>
      <c r="B59" s="41"/>
      <c r="C59" s="186"/>
      <c r="D59" s="190">
        <f>C11+F34+B50+B51+D50</f>
        <v>57500</v>
      </c>
      <c r="E59" s="20"/>
      <c r="F59" s="67"/>
      <c r="G59" s="45"/>
      <c r="H59" s="45"/>
      <c r="I59" s="179"/>
    </row>
    <row r="60" spans="1:9" ht="14.25">
      <c r="A60" s="40" t="s">
        <v>300</v>
      </c>
      <c r="B60" s="41"/>
      <c r="C60" s="186"/>
      <c r="D60" s="305">
        <f>C15</f>
        <v>5145</v>
      </c>
      <c r="E60" s="20"/>
      <c r="F60" s="67"/>
      <c r="G60" s="179"/>
      <c r="H60" s="179"/>
      <c r="I60" s="179"/>
    </row>
    <row r="61" spans="1:9" ht="14.25">
      <c r="A61" s="35" t="s">
        <v>299</v>
      </c>
      <c r="B61" s="355"/>
      <c r="C61" s="186"/>
      <c r="D61" s="39">
        <f>SUM(D57:D60)</f>
        <v>327502.4</v>
      </c>
      <c r="E61" s="67"/>
      <c r="F61" s="43"/>
      <c r="G61" s="179"/>
      <c r="H61" s="179"/>
      <c r="I61" s="179"/>
    </row>
    <row r="62" spans="1:8" ht="14.25">
      <c r="A62" s="20"/>
      <c r="B62" s="20"/>
      <c r="C62" s="20"/>
      <c r="D62" s="20"/>
      <c r="E62" s="20"/>
      <c r="F62" s="20"/>
      <c r="G62" s="20"/>
      <c r="H62" s="20"/>
    </row>
    <row r="63" spans="1:8" ht="14.25">
      <c r="A63" s="62"/>
      <c r="B63" s="62"/>
      <c r="C63" s="19"/>
      <c r="D63" s="20"/>
      <c r="E63" s="20"/>
      <c r="F63" s="20"/>
      <c r="G63" s="20"/>
      <c r="H63" s="20"/>
    </row>
    <row r="64" spans="1:8" ht="14.25">
      <c r="A64" s="37"/>
      <c r="B64" s="37"/>
      <c r="C64" s="20"/>
      <c r="D64" s="236"/>
      <c r="E64" s="20"/>
      <c r="F64" s="20"/>
      <c r="G64" s="20"/>
      <c r="H64" s="20"/>
    </row>
    <row r="65" spans="1:8" ht="14.25">
      <c r="A65" s="69"/>
      <c r="B65" s="69"/>
      <c r="C65" s="20"/>
      <c r="D65" s="67"/>
      <c r="E65" s="20"/>
      <c r="F65" s="20"/>
      <c r="G65" s="20"/>
      <c r="H65" s="20"/>
    </row>
    <row r="66" spans="1:8" ht="14.25">
      <c r="A66" s="69"/>
      <c r="B66" s="69"/>
      <c r="C66" s="20"/>
      <c r="D66" s="67"/>
      <c r="E66" s="20"/>
      <c r="F66" s="20"/>
      <c r="G66" s="20"/>
      <c r="H66" s="20"/>
    </row>
    <row r="67" spans="1:8" ht="14.25">
      <c r="A67" s="69"/>
      <c r="B67" s="69"/>
      <c r="C67" s="20"/>
      <c r="D67" s="67"/>
      <c r="E67" s="20"/>
      <c r="F67" s="20"/>
      <c r="G67" s="20"/>
      <c r="H67" s="20"/>
    </row>
    <row r="68" spans="1:8" ht="14.25">
      <c r="A68" s="69"/>
      <c r="B68" s="69"/>
      <c r="C68" s="20"/>
      <c r="D68" s="67"/>
      <c r="E68" s="20"/>
      <c r="F68" s="20"/>
      <c r="G68" s="20"/>
      <c r="H68" s="20"/>
    </row>
    <row r="69" spans="1:8" ht="14.25">
      <c r="A69" s="69"/>
      <c r="B69" s="69"/>
      <c r="C69" s="20"/>
      <c r="D69" s="302"/>
      <c r="E69" s="20"/>
      <c r="F69" s="20"/>
      <c r="G69" s="20"/>
      <c r="H69" s="20"/>
    </row>
    <row r="70" spans="1:8" ht="14.25">
      <c r="A70" s="69"/>
      <c r="B70" s="69"/>
      <c r="C70" s="20"/>
      <c r="D70" s="21"/>
      <c r="E70" s="20"/>
      <c r="F70" s="20"/>
      <c r="G70" s="20"/>
      <c r="H70" s="20"/>
    </row>
    <row r="71" spans="1:8" ht="14.25">
      <c r="A71" s="69"/>
      <c r="B71" s="69"/>
      <c r="C71" s="20"/>
      <c r="D71" s="67"/>
      <c r="E71" s="20"/>
      <c r="F71" s="20"/>
      <c r="G71" s="20"/>
      <c r="H71" s="20"/>
    </row>
    <row r="72" spans="1:8" ht="14.25">
      <c r="A72" s="285"/>
      <c r="B72" s="285"/>
      <c r="C72" s="20"/>
      <c r="D72" s="67"/>
      <c r="E72" s="20"/>
      <c r="F72" s="20"/>
      <c r="G72" s="20"/>
      <c r="H72" s="20"/>
    </row>
    <row r="73" spans="1:8" ht="14.25">
      <c r="A73" s="37"/>
      <c r="B73" s="37"/>
      <c r="C73" s="20"/>
      <c r="D73" s="43"/>
      <c r="E73" s="20"/>
      <c r="F73" s="20"/>
      <c r="G73" s="20"/>
      <c r="H73" s="20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4.7109375" style="0" customWidth="1"/>
    <col min="2" max="2" width="13.140625" style="0" customWidth="1"/>
    <col min="3" max="3" width="31.28125" style="0" bestFit="1" customWidth="1"/>
    <col min="4" max="4" width="15.57421875" style="0" customWidth="1"/>
    <col min="5" max="6" width="18.00390625" style="0" customWidth="1"/>
  </cols>
  <sheetData>
    <row r="1" spans="1:8" ht="14.25">
      <c r="A1" s="180" t="s">
        <v>331</v>
      </c>
      <c r="B1" s="179"/>
      <c r="C1" s="179"/>
      <c r="D1" s="179"/>
      <c r="E1" s="179"/>
      <c r="F1" s="179"/>
      <c r="G1" s="179"/>
      <c r="H1" s="179"/>
    </row>
    <row r="2" spans="1:8" ht="14.25">
      <c r="A2" s="179"/>
      <c r="B2" s="179"/>
      <c r="C2" s="179"/>
      <c r="D2" s="179"/>
      <c r="E2" s="179"/>
      <c r="F2" s="179"/>
      <c r="G2" s="179"/>
      <c r="H2" s="179"/>
    </row>
    <row r="3" ht="14.25">
      <c r="A3" s="7" t="s">
        <v>429</v>
      </c>
    </row>
    <row r="5" spans="1:6" ht="14.25">
      <c r="A5" s="12" t="s">
        <v>177</v>
      </c>
      <c r="B5" s="12" t="s">
        <v>178</v>
      </c>
      <c r="C5" s="12" t="s">
        <v>179</v>
      </c>
      <c r="D5" s="12" t="s">
        <v>180</v>
      </c>
      <c r="E5" s="12" t="s">
        <v>235</v>
      </c>
      <c r="F5" s="12" t="s">
        <v>182</v>
      </c>
    </row>
    <row r="6" spans="1:6" ht="14.25">
      <c r="A6" s="189" t="s">
        <v>430</v>
      </c>
      <c r="B6" s="189" t="s">
        <v>433</v>
      </c>
      <c r="C6" s="189" t="s">
        <v>434</v>
      </c>
      <c r="D6" s="190">
        <v>25250</v>
      </c>
      <c r="E6" s="190">
        <v>18020</v>
      </c>
      <c r="F6" s="190">
        <v>7940</v>
      </c>
    </row>
    <row r="7" spans="1:6" ht="14.25">
      <c r="A7" s="189" t="s">
        <v>431</v>
      </c>
      <c r="B7" s="189" t="s">
        <v>433</v>
      </c>
      <c r="C7" s="189" t="s">
        <v>434</v>
      </c>
      <c r="D7" s="190">
        <v>38210</v>
      </c>
      <c r="E7" s="190">
        <v>32620</v>
      </c>
      <c r="F7" s="190">
        <v>8480</v>
      </c>
    </row>
    <row r="8" spans="1:6" ht="14.25">
      <c r="A8" s="189" t="s">
        <v>432</v>
      </c>
      <c r="B8" s="189" t="s">
        <v>433</v>
      </c>
      <c r="C8" s="189" t="s">
        <v>435</v>
      </c>
      <c r="D8" s="190">
        <v>8200</v>
      </c>
      <c r="E8" s="190">
        <v>3500</v>
      </c>
      <c r="F8" s="190">
        <v>1930</v>
      </c>
    </row>
    <row r="9" spans="1:6" ht="14.25">
      <c r="A9" s="12" t="s">
        <v>8</v>
      </c>
      <c r="B9" s="189"/>
      <c r="C9" s="189"/>
      <c r="D9" s="191">
        <v>71660</v>
      </c>
      <c r="E9" s="191">
        <v>54140</v>
      </c>
      <c r="F9" s="191">
        <v>18350</v>
      </c>
    </row>
    <row r="10" spans="5:6" ht="14.25">
      <c r="E10" s="4"/>
      <c r="F10" s="4"/>
    </row>
    <row r="11" spans="1:4" ht="14.25">
      <c r="A11" s="180" t="s">
        <v>113</v>
      </c>
      <c r="D11" s="4"/>
    </row>
    <row r="13" spans="1:2" ht="14.25">
      <c r="A13" s="12" t="s">
        <v>119</v>
      </c>
      <c r="B13" s="44" t="s">
        <v>104</v>
      </c>
    </row>
    <row r="14" spans="1:2" ht="14.25">
      <c r="A14" s="189" t="s">
        <v>436</v>
      </c>
      <c r="B14" s="190">
        <v>71660</v>
      </c>
    </row>
    <row r="15" spans="1:3" ht="14.25">
      <c r="A15" s="28" t="s">
        <v>82</v>
      </c>
      <c r="B15" s="190">
        <v>72490</v>
      </c>
      <c r="C15" s="4"/>
    </row>
    <row r="16" spans="1:2" ht="14.25">
      <c r="A16" s="12" t="s">
        <v>8</v>
      </c>
      <c r="B16" s="191">
        <v>144150</v>
      </c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zoomScale="50" zoomScaleNormal="50" workbookViewId="0" topLeftCell="A58">
      <selection activeCell="J74" sqref="J74"/>
    </sheetView>
  </sheetViews>
  <sheetFormatPr defaultColWidth="9.140625" defaultRowHeight="15"/>
  <cols>
    <col min="1" max="1" width="29.140625" style="0" customWidth="1"/>
    <col min="2" max="2" width="19.140625" style="0" customWidth="1"/>
    <col min="3" max="3" width="38.28125" style="0" customWidth="1"/>
    <col min="4" max="4" width="16.28125" style="0" customWidth="1"/>
    <col min="5" max="5" width="18.00390625" style="0" customWidth="1"/>
    <col min="6" max="6" width="17.7109375" style="0" customWidth="1"/>
    <col min="7" max="7" width="9.140625" style="0" hidden="1" customWidth="1"/>
    <col min="8" max="8" width="14.00390625" style="0" customWidth="1"/>
    <col min="9" max="9" width="11.421875" style="0" bestFit="1" customWidth="1"/>
    <col min="10" max="10" width="10.00390625" style="0" bestFit="1" customWidth="1"/>
    <col min="12" max="12" width="9.8515625" style="0" bestFit="1" customWidth="1"/>
  </cols>
  <sheetData>
    <row r="1" spans="1:7" ht="21" customHeight="1" thickBot="1">
      <c r="A1" s="269" t="s">
        <v>501</v>
      </c>
      <c r="B1" s="218"/>
      <c r="C1" s="142"/>
      <c r="D1" s="142"/>
      <c r="E1" s="142"/>
      <c r="F1" s="143"/>
      <c r="G1" s="133"/>
    </row>
    <row r="2" spans="1:8" ht="58.5" thickBot="1">
      <c r="A2" s="138" t="s">
        <v>177</v>
      </c>
      <c r="B2" s="138" t="s">
        <v>178</v>
      </c>
      <c r="C2" s="138" t="s">
        <v>179</v>
      </c>
      <c r="D2" s="138" t="s">
        <v>180</v>
      </c>
      <c r="E2" s="138" t="s">
        <v>181</v>
      </c>
      <c r="F2" s="138" t="s">
        <v>182</v>
      </c>
      <c r="G2" s="260" t="s">
        <v>183</v>
      </c>
      <c r="H2" s="104" t="s">
        <v>183</v>
      </c>
    </row>
    <row r="3" spans="1:8" ht="84.75" customHeight="1" thickBot="1">
      <c r="A3" s="145" t="s">
        <v>500</v>
      </c>
      <c r="B3" s="145" t="s">
        <v>215</v>
      </c>
      <c r="C3" s="139" t="s">
        <v>232</v>
      </c>
      <c r="D3" s="281"/>
      <c r="E3" s="277"/>
      <c r="F3" s="279"/>
      <c r="G3" s="261"/>
      <c r="H3" s="190"/>
    </row>
    <row r="4" spans="1:12" ht="84.75" customHeight="1" thickBot="1">
      <c r="A4" s="145" t="s">
        <v>500</v>
      </c>
      <c r="B4" s="145" t="s">
        <v>218</v>
      </c>
      <c r="C4" s="139" t="s">
        <v>437</v>
      </c>
      <c r="D4" s="281"/>
      <c r="E4" s="277"/>
      <c r="F4" s="279"/>
      <c r="G4" s="261"/>
      <c r="H4" s="190"/>
      <c r="I4" s="4"/>
      <c r="L4" s="4"/>
    </row>
    <row r="5" spans="1:10" ht="58.5" thickBot="1">
      <c r="A5" s="140"/>
      <c r="B5" s="140"/>
      <c r="C5" s="137"/>
      <c r="D5" s="137" t="s">
        <v>180</v>
      </c>
      <c r="E5" s="137" t="s">
        <v>181</v>
      </c>
      <c r="F5" s="137" t="s">
        <v>182</v>
      </c>
      <c r="G5" s="262" t="s">
        <v>183</v>
      </c>
      <c r="H5" s="259" t="s">
        <v>183</v>
      </c>
      <c r="J5" s="4"/>
    </row>
    <row r="6" spans="1:8" ht="15" thickBot="1">
      <c r="A6" s="216" t="s">
        <v>213</v>
      </c>
      <c r="B6" s="214"/>
      <c r="C6" s="208"/>
      <c r="D6" s="215">
        <f>SUM(D3:D5)</f>
        <v>0</v>
      </c>
      <c r="E6" s="215">
        <f>E4</f>
        <v>0</v>
      </c>
      <c r="F6" s="215">
        <f>F4</f>
        <v>0</v>
      </c>
      <c r="G6" s="135">
        <v>567082</v>
      </c>
      <c r="H6" s="215">
        <f>H3+H4</f>
        <v>0</v>
      </c>
    </row>
    <row r="7" spans="1:7" ht="15" thickBot="1">
      <c r="A7" s="220"/>
      <c r="B7" s="220"/>
      <c r="C7" s="221"/>
      <c r="D7" s="222"/>
      <c r="E7" s="222"/>
      <c r="F7" s="222"/>
      <c r="G7" s="135"/>
    </row>
    <row r="8" spans="1:7" ht="15" thickBot="1">
      <c r="A8" s="220"/>
      <c r="B8" s="220"/>
      <c r="C8" s="221"/>
      <c r="D8" s="222"/>
      <c r="E8" s="222"/>
      <c r="F8" s="222"/>
      <c r="G8" s="135"/>
    </row>
    <row r="9" spans="1:7" ht="14.25" customHeight="1" thickBot="1">
      <c r="A9" s="223" t="s">
        <v>284</v>
      </c>
      <c r="B9" s="224"/>
      <c r="C9" s="225"/>
      <c r="D9" s="225"/>
      <c r="E9" s="225"/>
      <c r="F9" s="225"/>
      <c r="G9" s="134"/>
    </row>
    <row r="10" spans="1:10" ht="35.25" customHeight="1" thickBot="1">
      <c r="A10" s="138" t="s">
        <v>233</v>
      </c>
      <c r="B10" s="124" t="s">
        <v>234</v>
      </c>
      <c r="C10" s="138" t="s">
        <v>179</v>
      </c>
      <c r="D10" s="138" t="s">
        <v>180</v>
      </c>
      <c r="E10" s="138" t="s">
        <v>303</v>
      </c>
      <c r="F10" s="138" t="s">
        <v>182</v>
      </c>
      <c r="G10" s="136" t="s">
        <v>183</v>
      </c>
      <c r="H10" s="104" t="s">
        <v>183</v>
      </c>
      <c r="I10" s="394" t="s">
        <v>479</v>
      </c>
      <c r="J10" s="394" t="s">
        <v>481</v>
      </c>
    </row>
    <row r="11" spans="1:10" ht="39" customHeight="1" thickBot="1">
      <c r="A11" s="139" t="s">
        <v>439</v>
      </c>
      <c r="B11" s="140" t="s">
        <v>236</v>
      </c>
      <c r="C11" s="139" t="s">
        <v>238</v>
      </c>
      <c r="D11" s="281">
        <v>95020</v>
      </c>
      <c r="E11" s="277">
        <v>85000</v>
      </c>
      <c r="F11" s="279">
        <v>2000</v>
      </c>
      <c r="G11" s="261">
        <v>185000</v>
      </c>
      <c r="H11" s="190">
        <f>D11+E11+F11</f>
        <v>182020</v>
      </c>
      <c r="I11" s="190">
        <v>182000</v>
      </c>
      <c r="J11" s="189"/>
    </row>
    <row r="12" spans="1:10" ht="39" customHeight="1" thickBot="1">
      <c r="A12" s="139" t="s">
        <v>438</v>
      </c>
      <c r="B12" s="140" t="s">
        <v>236</v>
      </c>
      <c r="C12" s="139" t="s">
        <v>239</v>
      </c>
      <c r="D12" s="281">
        <v>0</v>
      </c>
      <c r="E12" s="277">
        <v>0</v>
      </c>
      <c r="F12" s="279">
        <v>0</v>
      </c>
      <c r="G12" s="261">
        <v>114000</v>
      </c>
      <c r="H12" s="190">
        <f>D12+E12+F12</f>
        <v>0</v>
      </c>
      <c r="I12" s="190">
        <v>0</v>
      </c>
      <c r="J12" s="189"/>
    </row>
    <row r="13" spans="1:10" ht="39" customHeight="1" thickBot="1">
      <c r="A13" s="216" t="s">
        <v>237</v>
      </c>
      <c r="B13" s="214"/>
      <c r="C13" s="208"/>
      <c r="D13" s="215">
        <v>95020</v>
      </c>
      <c r="E13" s="215">
        <v>85000</v>
      </c>
      <c r="F13" s="215">
        <v>2000</v>
      </c>
      <c r="G13" s="262">
        <v>299000</v>
      </c>
      <c r="H13" s="215">
        <f>D13+E13+F13</f>
        <v>182020</v>
      </c>
      <c r="I13" s="190">
        <v>182020</v>
      </c>
      <c r="J13" s="189"/>
    </row>
    <row r="14" spans="1:8" ht="14.25">
      <c r="A14" s="131"/>
      <c r="D14" s="4"/>
      <c r="E14" s="4"/>
      <c r="F14" s="4"/>
      <c r="H14" s="263"/>
    </row>
    <row r="15" s="179" customFormat="1" ht="14.25">
      <c r="A15" s="131"/>
    </row>
    <row r="16" s="179" customFormat="1" ht="14.25">
      <c r="A16" s="131"/>
    </row>
    <row r="17" s="179" customFormat="1" ht="14.25"/>
    <row r="18" s="179" customFormat="1" ht="18">
      <c r="A18" s="273" t="s">
        <v>304</v>
      </c>
    </row>
    <row r="19" spans="1:10" s="179" customFormat="1" ht="57.75">
      <c r="A19" s="265" t="s">
        <v>305</v>
      </c>
      <c r="B19" s="274" t="s">
        <v>178</v>
      </c>
      <c r="C19" s="198" t="s">
        <v>179</v>
      </c>
      <c r="D19" s="265" t="s">
        <v>180</v>
      </c>
      <c r="E19" s="198" t="s">
        <v>181</v>
      </c>
      <c r="F19" s="265" t="s">
        <v>182</v>
      </c>
      <c r="G19" s="198" t="s">
        <v>183</v>
      </c>
      <c r="H19" s="267" t="s">
        <v>183</v>
      </c>
      <c r="I19" s="189" t="s">
        <v>479</v>
      </c>
      <c r="J19" s="189" t="s">
        <v>481</v>
      </c>
    </row>
    <row r="20" spans="1:10" s="179" customFormat="1" ht="14.25">
      <c r="A20" s="272" t="s">
        <v>306</v>
      </c>
      <c r="B20" s="265" t="s">
        <v>187</v>
      </c>
      <c r="C20" s="198" t="s">
        <v>478</v>
      </c>
      <c r="D20" s="275">
        <v>0</v>
      </c>
      <c r="E20" s="276">
        <v>0</v>
      </c>
      <c r="F20" s="278"/>
      <c r="G20" s="264">
        <v>3380</v>
      </c>
      <c r="H20" s="268">
        <f>D20+E20</f>
        <v>0</v>
      </c>
      <c r="I20" s="190">
        <v>0</v>
      </c>
      <c r="J20" s="189"/>
    </row>
    <row r="21" spans="1:10" s="179" customFormat="1" ht="14.25">
      <c r="A21" s="265" t="s">
        <v>308</v>
      </c>
      <c r="B21" s="265" t="s">
        <v>204</v>
      </c>
      <c r="C21" s="198" t="s">
        <v>309</v>
      </c>
      <c r="D21" s="275">
        <v>0</v>
      </c>
      <c r="E21" s="276">
        <v>0</v>
      </c>
      <c r="F21" s="278">
        <v>0</v>
      </c>
      <c r="G21" s="264">
        <v>740</v>
      </c>
      <c r="H21" s="268">
        <v>0</v>
      </c>
      <c r="I21" s="190">
        <v>0</v>
      </c>
      <c r="J21" s="189"/>
    </row>
    <row r="22" spans="1:10" s="179" customFormat="1" ht="14.25">
      <c r="A22" s="265" t="s">
        <v>308</v>
      </c>
      <c r="B22" s="265" t="s">
        <v>204</v>
      </c>
      <c r="C22" s="198" t="s">
        <v>309</v>
      </c>
      <c r="D22" s="275">
        <v>0</v>
      </c>
      <c r="E22" s="276">
        <v>0</v>
      </c>
      <c r="F22" s="278">
        <v>0</v>
      </c>
      <c r="G22" s="264">
        <v>360</v>
      </c>
      <c r="H22" s="268">
        <f>D22+E22+F22</f>
        <v>0</v>
      </c>
      <c r="I22" s="190">
        <v>0</v>
      </c>
      <c r="J22" s="189"/>
    </row>
    <row r="23" spans="1:10" s="179" customFormat="1" ht="14.25">
      <c r="A23" s="265" t="s">
        <v>308</v>
      </c>
      <c r="B23" s="265" t="s">
        <v>204</v>
      </c>
      <c r="C23" s="198" t="s">
        <v>309</v>
      </c>
      <c r="D23" s="275">
        <v>0</v>
      </c>
      <c r="E23" s="276">
        <v>0</v>
      </c>
      <c r="F23" s="278">
        <v>0</v>
      </c>
      <c r="G23" s="264">
        <v>1060</v>
      </c>
      <c r="H23" s="268">
        <v>0</v>
      </c>
      <c r="I23" s="190">
        <v>0</v>
      </c>
      <c r="J23" s="189"/>
    </row>
    <row r="24" spans="1:10" s="179" customFormat="1" ht="14.25">
      <c r="A24" s="265" t="s">
        <v>308</v>
      </c>
      <c r="B24" s="265" t="s">
        <v>204</v>
      </c>
      <c r="C24" s="198" t="s">
        <v>309</v>
      </c>
      <c r="D24" s="275">
        <v>0</v>
      </c>
      <c r="E24" s="276">
        <v>0</v>
      </c>
      <c r="F24" s="278">
        <v>0</v>
      </c>
      <c r="G24" s="264">
        <v>740</v>
      </c>
      <c r="H24" s="268">
        <v>0</v>
      </c>
      <c r="I24" s="190">
        <v>0</v>
      </c>
      <c r="J24" s="189"/>
    </row>
    <row r="25" spans="1:10" s="179" customFormat="1" ht="14.25">
      <c r="A25" s="265" t="s">
        <v>308</v>
      </c>
      <c r="B25" s="265" t="s">
        <v>204</v>
      </c>
      <c r="C25" s="198" t="s">
        <v>309</v>
      </c>
      <c r="D25" s="275">
        <v>0</v>
      </c>
      <c r="E25" s="276">
        <v>0</v>
      </c>
      <c r="F25" s="278">
        <v>0</v>
      </c>
      <c r="G25" s="264">
        <v>200</v>
      </c>
      <c r="H25" s="268">
        <v>0</v>
      </c>
      <c r="I25" s="190">
        <v>0</v>
      </c>
      <c r="J25" s="189"/>
    </row>
    <row r="26" spans="1:10" s="179" customFormat="1" ht="14.25">
      <c r="A26" s="265" t="s">
        <v>308</v>
      </c>
      <c r="B26" s="265" t="s">
        <v>187</v>
      </c>
      <c r="C26" s="198" t="s">
        <v>478</v>
      </c>
      <c r="D26" s="275">
        <v>0</v>
      </c>
      <c r="E26" s="276">
        <v>0</v>
      </c>
      <c r="F26" s="278">
        <v>0</v>
      </c>
      <c r="G26" s="264">
        <v>16135</v>
      </c>
      <c r="H26" s="268">
        <v>0</v>
      </c>
      <c r="I26" s="190">
        <v>0</v>
      </c>
      <c r="J26" s="189"/>
    </row>
    <row r="27" spans="1:10" s="179" customFormat="1" ht="14.25">
      <c r="A27" s="265" t="s">
        <v>308</v>
      </c>
      <c r="B27" s="265" t="s">
        <v>187</v>
      </c>
      <c r="C27" s="198" t="s">
        <v>478</v>
      </c>
      <c r="D27" s="275">
        <v>10000</v>
      </c>
      <c r="E27" s="276">
        <v>20000</v>
      </c>
      <c r="F27" s="278">
        <v>1000</v>
      </c>
      <c r="G27" s="264">
        <v>11309</v>
      </c>
      <c r="H27" s="268">
        <f>D27+E27+F27</f>
        <v>31000</v>
      </c>
      <c r="I27" s="190">
        <v>31000</v>
      </c>
      <c r="J27" s="189"/>
    </row>
    <row r="28" spans="1:10" s="179" customFormat="1" ht="14.25">
      <c r="A28" s="265" t="s">
        <v>308</v>
      </c>
      <c r="B28" s="265" t="s">
        <v>204</v>
      </c>
      <c r="C28" s="198" t="s">
        <v>310</v>
      </c>
      <c r="D28" s="275">
        <v>0</v>
      </c>
      <c r="E28" s="276">
        <v>0</v>
      </c>
      <c r="F28" s="278">
        <v>0</v>
      </c>
      <c r="G28" s="264">
        <v>1060</v>
      </c>
      <c r="H28" s="268">
        <v>0</v>
      </c>
      <c r="I28" s="190">
        <v>0</v>
      </c>
      <c r="J28" s="189"/>
    </row>
    <row r="29" spans="1:10" s="179" customFormat="1" ht="14.25">
      <c r="A29" s="265" t="s">
        <v>308</v>
      </c>
      <c r="B29" s="265" t="s">
        <v>204</v>
      </c>
      <c r="C29" s="198" t="s">
        <v>309</v>
      </c>
      <c r="D29" s="275">
        <v>0</v>
      </c>
      <c r="E29" s="276">
        <v>0</v>
      </c>
      <c r="F29" s="278">
        <v>0</v>
      </c>
      <c r="G29" s="264">
        <v>420</v>
      </c>
      <c r="H29" s="268">
        <v>0</v>
      </c>
      <c r="I29" s="190">
        <v>0</v>
      </c>
      <c r="J29" s="189"/>
    </row>
    <row r="30" spans="1:10" s="179" customFormat="1" ht="14.25">
      <c r="A30" s="265" t="s">
        <v>308</v>
      </c>
      <c r="B30" s="265" t="s">
        <v>204</v>
      </c>
      <c r="C30" s="198" t="s">
        <v>310</v>
      </c>
      <c r="D30" s="275">
        <v>0</v>
      </c>
      <c r="E30" s="276">
        <v>0</v>
      </c>
      <c r="F30" s="278">
        <v>0</v>
      </c>
      <c r="G30" s="264">
        <v>1060</v>
      </c>
      <c r="H30" s="268">
        <v>0</v>
      </c>
      <c r="I30" s="190">
        <v>0</v>
      </c>
      <c r="J30" s="189"/>
    </row>
    <row r="31" spans="1:10" s="179" customFormat="1" ht="14.25">
      <c r="A31" s="265" t="s">
        <v>308</v>
      </c>
      <c r="B31" s="265" t="s">
        <v>204</v>
      </c>
      <c r="C31" s="198" t="s">
        <v>310</v>
      </c>
      <c r="D31" s="275">
        <v>0</v>
      </c>
      <c r="E31" s="276">
        <v>0</v>
      </c>
      <c r="F31" s="278">
        <v>0</v>
      </c>
      <c r="G31" s="264">
        <v>360</v>
      </c>
      <c r="H31" s="268">
        <v>0</v>
      </c>
      <c r="I31" s="190">
        <v>0</v>
      </c>
      <c r="J31" s="189"/>
    </row>
    <row r="32" spans="1:10" s="179" customFormat="1" ht="14.25">
      <c r="A32" s="265" t="s">
        <v>308</v>
      </c>
      <c r="B32" s="265" t="s">
        <v>187</v>
      </c>
      <c r="C32" s="198" t="s">
        <v>478</v>
      </c>
      <c r="D32" s="275">
        <v>10000</v>
      </c>
      <c r="E32" s="276">
        <v>20000</v>
      </c>
      <c r="F32" s="278">
        <v>50</v>
      </c>
      <c r="G32" s="264">
        <v>2796</v>
      </c>
      <c r="H32" s="268">
        <f>D32+E32+F32</f>
        <v>30050</v>
      </c>
      <c r="I32" s="190">
        <v>30050</v>
      </c>
      <c r="J32" s="189"/>
    </row>
    <row r="33" spans="1:10" s="179" customFormat="1" ht="14.25">
      <c r="A33" s="265" t="s">
        <v>308</v>
      </c>
      <c r="B33" s="265" t="s">
        <v>204</v>
      </c>
      <c r="C33" s="198" t="s">
        <v>309</v>
      </c>
      <c r="D33" s="275">
        <v>0</v>
      </c>
      <c r="E33" s="276"/>
      <c r="F33" s="278"/>
      <c r="G33" s="264">
        <v>80</v>
      </c>
      <c r="H33" s="268">
        <v>0</v>
      </c>
      <c r="I33" s="190">
        <v>0</v>
      </c>
      <c r="J33" s="189"/>
    </row>
    <row r="34" spans="1:10" s="179" customFormat="1" ht="14.25">
      <c r="A34" s="265" t="s">
        <v>308</v>
      </c>
      <c r="B34" s="265" t="s">
        <v>204</v>
      </c>
      <c r="C34" s="198" t="s">
        <v>309</v>
      </c>
      <c r="D34" s="275">
        <v>0</v>
      </c>
      <c r="E34" s="276"/>
      <c r="F34" s="278"/>
      <c r="G34" s="264">
        <v>80</v>
      </c>
      <c r="H34" s="268">
        <v>0</v>
      </c>
      <c r="I34" s="190">
        <v>0</v>
      </c>
      <c r="J34" s="189"/>
    </row>
    <row r="35" spans="1:10" s="179" customFormat="1" ht="14.25">
      <c r="A35" s="265" t="s">
        <v>308</v>
      </c>
      <c r="B35" s="265" t="s">
        <v>204</v>
      </c>
      <c r="C35" s="198" t="s">
        <v>311</v>
      </c>
      <c r="D35" s="275">
        <v>0</v>
      </c>
      <c r="E35" s="276"/>
      <c r="F35" s="278"/>
      <c r="G35" s="264">
        <v>80</v>
      </c>
      <c r="H35" s="268">
        <v>0</v>
      </c>
      <c r="I35" s="190">
        <v>0</v>
      </c>
      <c r="J35" s="189"/>
    </row>
    <row r="36" spans="1:10" s="179" customFormat="1" ht="14.25">
      <c r="A36" s="265" t="s">
        <v>308</v>
      </c>
      <c r="B36" s="265" t="s">
        <v>204</v>
      </c>
      <c r="C36" s="198" t="s">
        <v>221</v>
      </c>
      <c r="D36" s="275">
        <v>0</v>
      </c>
      <c r="E36" s="276">
        <v>0</v>
      </c>
      <c r="F36" s="278">
        <v>0</v>
      </c>
      <c r="G36" s="264">
        <v>520</v>
      </c>
      <c r="H36" s="268">
        <v>0</v>
      </c>
      <c r="I36" s="190">
        <v>0</v>
      </c>
      <c r="J36" s="189"/>
    </row>
    <row r="37" spans="1:10" s="179" customFormat="1" ht="14.25">
      <c r="A37" s="265" t="s">
        <v>308</v>
      </c>
      <c r="B37" s="265" t="s">
        <v>204</v>
      </c>
      <c r="C37" s="198" t="s">
        <v>309</v>
      </c>
      <c r="D37" s="275">
        <v>0</v>
      </c>
      <c r="E37" s="276">
        <v>0</v>
      </c>
      <c r="F37" s="278">
        <v>0</v>
      </c>
      <c r="G37" s="264">
        <v>360</v>
      </c>
      <c r="H37" s="268">
        <v>0</v>
      </c>
      <c r="I37" s="190">
        <v>0</v>
      </c>
      <c r="J37" s="189"/>
    </row>
    <row r="38" spans="1:10" s="179" customFormat="1" ht="14.25">
      <c r="A38" s="265" t="s">
        <v>308</v>
      </c>
      <c r="B38" s="265" t="s">
        <v>204</v>
      </c>
      <c r="C38" s="198" t="s">
        <v>309</v>
      </c>
      <c r="D38" s="275">
        <v>0</v>
      </c>
      <c r="E38" s="276">
        <v>0</v>
      </c>
      <c r="F38" s="278">
        <v>0</v>
      </c>
      <c r="G38" s="264">
        <v>1060</v>
      </c>
      <c r="H38" s="268">
        <v>0</v>
      </c>
      <c r="I38" s="190">
        <v>0</v>
      </c>
      <c r="J38" s="189"/>
    </row>
    <row r="39" spans="1:10" s="179" customFormat="1" ht="14.25">
      <c r="A39" s="265" t="s">
        <v>308</v>
      </c>
      <c r="B39" s="265" t="s">
        <v>204</v>
      </c>
      <c r="C39" s="198" t="s">
        <v>309</v>
      </c>
      <c r="D39" s="275">
        <v>0</v>
      </c>
      <c r="E39" s="276">
        <v>0</v>
      </c>
      <c r="F39" s="278"/>
      <c r="G39" s="264">
        <v>100</v>
      </c>
      <c r="H39" s="268">
        <f>D39+E39</f>
        <v>0</v>
      </c>
      <c r="I39" s="190">
        <v>0</v>
      </c>
      <c r="J39" s="189"/>
    </row>
    <row r="40" spans="1:10" s="179" customFormat="1" ht="14.25">
      <c r="A40" s="265" t="s">
        <v>308</v>
      </c>
      <c r="B40" s="265" t="s">
        <v>204</v>
      </c>
      <c r="C40" s="198" t="s">
        <v>309</v>
      </c>
      <c r="D40" s="275">
        <v>0</v>
      </c>
      <c r="E40" s="276">
        <v>0</v>
      </c>
      <c r="F40" s="278">
        <v>0</v>
      </c>
      <c r="G40" s="264">
        <v>580</v>
      </c>
      <c r="H40" s="268">
        <v>0</v>
      </c>
      <c r="I40" s="190">
        <v>0</v>
      </c>
      <c r="J40" s="189"/>
    </row>
    <row r="41" spans="1:10" ht="17.25" customHeight="1">
      <c r="A41" s="265" t="s">
        <v>308</v>
      </c>
      <c r="B41" s="265" t="s">
        <v>204</v>
      </c>
      <c r="C41" s="198" t="s">
        <v>309</v>
      </c>
      <c r="D41" s="275">
        <v>0</v>
      </c>
      <c r="E41" s="276">
        <v>0</v>
      </c>
      <c r="F41" s="278">
        <v>0</v>
      </c>
      <c r="G41" s="264">
        <v>1480</v>
      </c>
      <c r="H41" s="268">
        <v>0</v>
      </c>
      <c r="I41" s="190">
        <v>0</v>
      </c>
      <c r="J41" s="189"/>
    </row>
    <row r="42" spans="1:10" ht="14.25">
      <c r="A42" s="265" t="s">
        <v>312</v>
      </c>
      <c r="B42" s="265" t="s">
        <v>187</v>
      </c>
      <c r="C42" s="198" t="s">
        <v>478</v>
      </c>
      <c r="D42" s="275">
        <v>4407</v>
      </c>
      <c r="E42" s="276">
        <v>4486</v>
      </c>
      <c r="F42" s="278">
        <v>150</v>
      </c>
      <c r="G42" s="264">
        <v>9043</v>
      </c>
      <c r="H42" s="268">
        <f>D42+E42+F42</f>
        <v>9043</v>
      </c>
      <c r="I42" s="190">
        <v>9043</v>
      </c>
      <c r="J42" s="189"/>
    </row>
    <row r="43" spans="1:10" ht="14.25">
      <c r="A43" s="265" t="s">
        <v>312</v>
      </c>
      <c r="B43" s="265" t="s">
        <v>187</v>
      </c>
      <c r="C43" s="198" t="s">
        <v>478</v>
      </c>
      <c r="D43" s="275">
        <v>4746</v>
      </c>
      <c r="E43" s="276">
        <v>4953</v>
      </c>
      <c r="F43" s="278">
        <v>150</v>
      </c>
      <c r="G43" s="264">
        <v>9849</v>
      </c>
      <c r="H43" s="268">
        <f>D43+E43+F43</f>
        <v>9849</v>
      </c>
      <c r="I43" s="190">
        <v>9849</v>
      </c>
      <c r="J43" s="189"/>
    </row>
    <row r="44" spans="1:10" ht="57.75">
      <c r="A44" s="198" t="s">
        <v>313</v>
      </c>
      <c r="B44" s="198" t="s">
        <v>206</v>
      </c>
      <c r="C44" s="198" t="s">
        <v>314</v>
      </c>
      <c r="D44" s="275">
        <v>0</v>
      </c>
      <c r="E44" s="276">
        <v>0</v>
      </c>
      <c r="F44" s="278">
        <v>0</v>
      </c>
      <c r="G44" s="266">
        <v>31000</v>
      </c>
      <c r="H44" s="268">
        <v>0</v>
      </c>
      <c r="I44" s="190">
        <v>0</v>
      </c>
      <c r="J44" s="189"/>
    </row>
    <row r="45" spans="3:9" ht="58.5" thickBot="1">
      <c r="C45" s="256"/>
      <c r="D45" s="364" t="s">
        <v>180</v>
      </c>
      <c r="E45" s="364" t="s">
        <v>235</v>
      </c>
      <c r="F45" s="364" t="s">
        <v>182</v>
      </c>
      <c r="G45" s="365" t="s">
        <v>183</v>
      </c>
      <c r="H45" s="386" t="s">
        <v>183</v>
      </c>
      <c r="I45" s="190"/>
    </row>
    <row r="46" spans="3:9" ht="15" thickBot="1">
      <c r="C46" s="256" t="s">
        <v>237</v>
      </c>
      <c r="D46" s="366">
        <f>SUM(D20:D45)</f>
        <v>29153</v>
      </c>
      <c r="E46" s="367">
        <f>SUM(E20:E45)</f>
        <v>49439</v>
      </c>
      <c r="F46" s="367">
        <v>1350</v>
      </c>
      <c r="G46" s="367">
        <v>62852</v>
      </c>
      <c r="H46" s="387">
        <f>D46+E46+F46</f>
        <v>79942</v>
      </c>
      <c r="I46" s="190">
        <f>SUM(I20:I44)</f>
        <v>79942</v>
      </c>
    </row>
    <row r="47" spans="4:5" ht="14.25">
      <c r="D47" s="20"/>
      <c r="E47" s="67"/>
    </row>
    <row r="48" spans="4:5" ht="14.25">
      <c r="D48" s="67"/>
      <c r="E48" s="43"/>
    </row>
    <row r="49" spans="4:5" s="179" customFormat="1" ht="14.25">
      <c r="D49" s="67"/>
      <c r="E49" s="43"/>
    </row>
    <row r="50" spans="1:7" s="179" customFormat="1" ht="18">
      <c r="A50" s="271" t="s">
        <v>320</v>
      </c>
      <c r="B50" s="108"/>
      <c r="C50" s="108"/>
      <c r="D50"/>
      <c r="E50"/>
      <c r="F50"/>
      <c r="G50"/>
    </row>
    <row r="51" spans="1:10" s="179" customFormat="1" ht="57.75">
      <c r="A51" s="267" t="s">
        <v>315</v>
      </c>
      <c r="B51" s="267" t="s">
        <v>178</v>
      </c>
      <c r="C51" s="267" t="s">
        <v>179</v>
      </c>
      <c r="D51" s="267" t="s">
        <v>180</v>
      </c>
      <c r="E51" s="267" t="s">
        <v>181</v>
      </c>
      <c r="F51" s="267" t="s">
        <v>182</v>
      </c>
      <c r="G51" s="267" t="s">
        <v>183</v>
      </c>
      <c r="H51" s="388" t="s">
        <v>183</v>
      </c>
      <c r="I51" s="393" t="s">
        <v>479</v>
      </c>
      <c r="J51" s="393" t="s">
        <v>481</v>
      </c>
    </row>
    <row r="52" spans="1:10" s="179" customFormat="1" ht="87">
      <c r="A52" s="198" t="s">
        <v>502</v>
      </c>
      <c r="B52" s="198" t="s">
        <v>187</v>
      </c>
      <c r="C52" s="198" t="s">
        <v>307</v>
      </c>
      <c r="D52" s="275">
        <v>0</v>
      </c>
      <c r="E52" s="276">
        <v>0</v>
      </c>
      <c r="F52" s="278">
        <v>0</v>
      </c>
      <c r="G52" s="266">
        <v>7578</v>
      </c>
      <c r="H52" s="389">
        <v>0</v>
      </c>
      <c r="I52" s="189">
        <v>0</v>
      </c>
      <c r="J52" s="189"/>
    </row>
    <row r="53" spans="1:10" s="179" customFormat="1" ht="87">
      <c r="A53" s="198" t="s">
        <v>316</v>
      </c>
      <c r="B53" s="198" t="s">
        <v>187</v>
      </c>
      <c r="C53" s="198" t="s">
        <v>307</v>
      </c>
      <c r="D53" s="275">
        <v>5000</v>
      </c>
      <c r="E53" s="276">
        <v>5000</v>
      </c>
      <c r="F53" s="278">
        <v>2000</v>
      </c>
      <c r="G53" s="266">
        <v>3157</v>
      </c>
      <c r="H53" s="389">
        <f aca="true" t="shared" si="0" ref="H53:H58">D53+E53+F53</f>
        <v>12000</v>
      </c>
      <c r="I53" s="189">
        <v>12000</v>
      </c>
      <c r="J53" s="189"/>
    </row>
    <row r="54" spans="1:10" s="179" customFormat="1" ht="14.25">
      <c r="A54" s="431" t="s">
        <v>316</v>
      </c>
      <c r="B54" s="431" t="s">
        <v>218</v>
      </c>
      <c r="C54" s="354" t="s">
        <v>317</v>
      </c>
      <c r="D54" s="432">
        <v>3240</v>
      </c>
      <c r="E54" s="434"/>
      <c r="F54" s="435"/>
      <c r="G54" s="436">
        <v>3240</v>
      </c>
      <c r="H54" s="430">
        <f t="shared" si="0"/>
        <v>3240</v>
      </c>
      <c r="I54" s="189">
        <v>3240</v>
      </c>
      <c r="J54" s="189"/>
    </row>
    <row r="55" spans="1:10" s="179" customFormat="1" ht="14.25">
      <c r="A55" s="431"/>
      <c r="B55" s="431"/>
      <c r="C55" s="354" t="s">
        <v>318</v>
      </c>
      <c r="D55" s="433"/>
      <c r="E55" s="434"/>
      <c r="F55" s="435"/>
      <c r="G55" s="436"/>
      <c r="H55" s="430"/>
      <c r="I55" s="189"/>
      <c r="J55" s="189"/>
    </row>
    <row r="56" spans="1:10" s="179" customFormat="1" ht="87">
      <c r="A56" s="198" t="s">
        <v>316</v>
      </c>
      <c r="B56" s="198" t="s">
        <v>187</v>
      </c>
      <c r="C56" s="198" t="s">
        <v>307</v>
      </c>
      <c r="D56" s="275">
        <v>0</v>
      </c>
      <c r="E56" s="276">
        <v>0</v>
      </c>
      <c r="F56" s="278">
        <v>0</v>
      </c>
      <c r="G56" s="266">
        <v>4444</v>
      </c>
      <c r="H56" s="389">
        <v>0</v>
      </c>
      <c r="I56" s="189">
        <v>0</v>
      </c>
      <c r="J56" s="189"/>
    </row>
    <row r="57" spans="1:10" s="179" customFormat="1" ht="87">
      <c r="A57" s="198" t="s">
        <v>316</v>
      </c>
      <c r="B57" s="198" t="s">
        <v>187</v>
      </c>
      <c r="C57" s="198" t="s">
        <v>307</v>
      </c>
      <c r="D57" s="275">
        <v>0</v>
      </c>
      <c r="E57" s="276">
        <v>0</v>
      </c>
      <c r="F57" s="278">
        <v>0</v>
      </c>
      <c r="G57" s="266">
        <v>4371</v>
      </c>
      <c r="H57" s="389">
        <v>0</v>
      </c>
      <c r="I57" s="189">
        <v>0</v>
      </c>
      <c r="J57" s="189"/>
    </row>
    <row r="58" spans="1:10" s="179" customFormat="1" ht="29.25" thickBot="1">
      <c r="A58" s="198" t="s">
        <v>440</v>
      </c>
      <c r="B58" s="198" t="s">
        <v>236</v>
      </c>
      <c r="C58" s="198" t="s">
        <v>319</v>
      </c>
      <c r="D58" s="280">
        <v>8240</v>
      </c>
      <c r="E58" s="276">
        <v>5000</v>
      </c>
      <c r="F58" s="278">
        <v>2000</v>
      </c>
      <c r="G58" s="266">
        <v>57500</v>
      </c>
      <c r="H58" s="390">
        <f t="shared" si="0"/>
        <v>15240</v>
      </c>
      <c r="I58" s="189">
        <v>15240</v>
      </c>
      <c r="J58" s="189"/>
    </row>
    <row r="59" spans="1:10" s="179" customFormat="1" ht="58.5" thickBot="1">
      <c r="A59" s="108"/>
      <c r="B59" s="108"/>
      <c r="C59" s="256"/>
      <c r="D59" s="257" t="s">
        <v>180</v>
      </c>
      <c r="E59" s="257" t="s">
        <v>181</v>
      </c>
      <c r="F59" s="257" t="s">
        <v>182</v>
      </c>
      <c r="G59" s="257" t="s">
        <v>183</v>
      </c>
      <c r="H59" s="391" t="s">
        <v>183</v>
      </c>
      <c r="I59" s="189"/>
      <c r="J59" s="189"/>
    </row>
    <row r="60" spans="1:10" s="179" customFormat="1" ht="15" thickBot="1">
      <c r="A60" s="108"/>
      <c r="B60" s="108"/>
      <c r="C60" s="270" t="s">
        <v>213</v>
      </c>
      <c r="D60" s="420">
        <v>11480</v>
      </c>
      <c r="E60" s="258">
        <f>E52+E53+E56+E57+E58</f>
        <v>10000</v>
      </c>
      <c r="F60" s="258">
        <f>F52+F53+F56+F57+F58</f>
        <v>4000</v>
      </c>
      <c r="G60" s="258">
        <v>101621</v>
      </c>
      <c r="H60" s="392">
        <f>H52+H53+H54+H56+H57+H58</f>
        <v>30480</v>
      </c>
      <c r="I60" s="189">
        <f>SUM(I52:I58)</f>
        <v>30480</v>
      </c>
      <c r="J60" s="189"/>
    </row>
    <row r="61" spans="4:5" s="179" customFormat="1" ht="14.25">
      <c r="D61" s="67"/>
      <c r="E61" s="43"/>
    </row>
    <row r="62" spans="4:5" s="179" customFormat="1" ht="14.25">
      <c r="D62" s="67"/>
      <c r="E62" s="43"/>
    </row>
    <row r="63" spans="4:9" s="179" customFormat="1" ht="14.25">
      <c r="D63" s="67"/>
      <c r="E63" s="43"/>
      <c r="I63" s="4"/>
    </row>
    <row r="64" spans="1:5" s="179" customFormat="1" ht="14.25">
      <c r="A64" s="62" t="s">
        <v>321</v>
      </c>
      <c r="B64" s="180"/>
      <c r="D64" s="67"/>
      <c r="E64" s="43"/>
    </row>
    <row r="65" spans="1:10" s="179" customFormat="1" ht="14.25">
      <c r="A65" s="35" t="s">
        <v>119</v>
      </c>
      <c r="B65" s="186"/>
      <c r="C65" s="44"/>
      <c r="D65" s="67"/>
      <c r="E65" s="43"/>
      <c r="H65" s="189"/>
      <c r="I65" s="396" t="s">
        <v>479</v>
      </c>
      <c r="J65" s="400" t="s">
        <v>480</v>
      </c>
    </row>
    <row r="66" spans="1:10" s="179" customFormat="1" ht="14.25">
      <c r="A66" s="248" t="s">
        <v>152</v>
      </c>
      <c r="B66" s="186"/>
      <c r="C66" s="29">
        <f>D57+D56+D53+D52+D44+D43+D42+D41+D40+D39+D38+D37+D36+D35+D34+D33+D32+D31+D30+D29+D28+D27+D26+D25+D23+D24+D22+D21+D20</f>
        <v>34153</v>
      </c>
      <c r="D66" s="67"/>
      <c r="E66" s="43"/>
      <c r="H66" s="189" t="s">
        <v>8</v>
      </c>
      <c r="I66" s="402">
        <v>292842</v>
      </c>
      <c r="J66" s="400"/>
    </row>
    <row r="67" spans="1:5" s="179" customFormat="1" ht="14.25">
      <c r="A67" s="237" t="s">
        <v>15</v>
      </c>
      <c r="B67" s="186"/>
      <c r="C67" s="190">
        <f>E60+E46+E13+E6</f>
        <v>144439</v>
      </c>
      <c r="D67" s="67"/>
      <c r="E67" s="43"/>
    </row>
    <row r="68" spans="1:9" s="179" customFormat="1" ht="14.25">
      <c r="A68" s="238" t="s">
        <v>82</v>
      </c>
      <c r="B68" s="186"/>
      <c r="C68" s="190">
        <v>106900</v>
      </c>
      <c r="D68" s="67"/>
      <c r="E68" s="43"/>
      <c r="I68" s="4"/>
    </row>
    <row r="69" spans="1:5" s="179" customFormat="1" ht="14.25">
      <c r="A69" s="239" t="s">
        <v>301</v>
      </c>
      <c r="B69" s="186"/>
      <c r="C69" s="190">
        <v>0</v>
      </c>
      <c r="D69" s="67"/>
      <c r="E69" s="43"/>
    </row>
    <row r="70" spans="1:5" s="179" customFormat="1" ht="14.25">
      <c r="A70" s="243" t="s">
        <v>300</v>
      </c>
      <c r="B70" s="186"/>
      <c r="C70" s="190">
        <f>F60+F46+F13+F6</f>
        <v>7350</v>
      </c>
      <c r="D70" s="67"/>
      <c r="E70" s="43"/>
    </row>
    <row r="71" spans="1:8" s="179" customFormat="1" ht="14.25">
      <c r="A71" s="35" t="s">
        <v>299</v>
      </c>
      <c r="B71" s="186"/>
      <c r="C71" s="191">
        <f>SUM(C66:C70)</f>
        <v>292842</v>
      </c>
      <c r="D71" s="67">
        <v>338</v>
      </c>
      <c r="E71" s="43"/>
      <c r="H71" s="4"/>
    </row>
    <row r="72" spans="4:5" s="179" customFormat="1" ht="14.25">
      <c r="D72" s="67"/>
      <c r="E72" s="43"/>
    </row>
  </sheetData>
  <sheetProtection/>
  <mergeCells count="7">
    <mergeCell ref="H54:H55"/>
    <mergeCell ref="A54:A55"/>
    <mergeCell ref="B54:B55"/>
    <mergeCell ref="D54:D55"/>
    <mergeCell ref="E54:E55"/>
    <mergeCell ref="F54:F55"/>
    <mergeCell ref="G54:G55"/>
  </mergeCells>
  <printOptions/>
  <pageMargins left="0.7" right="0.7" top="0.75" bottom="0.75" header="0.3" footer="0.3"/>
  <pageSetup horizontalDpi="600" verticalDpi="600" orientation="landscape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Haataja Vesa Sallan kunta</dc:creator>
  <cp:keywords/>
  <dc:description/>
  <cp:lastModifiedBy>Juntunen Hely</cp:lastModifiedBy>
  <cp:lastPrinted>2020-09-14T06:23:07Z</cp:lastPrinted>
  <dcterms:created xsi:type="dcterms:W3CDTF">2019-03-18T18:22:04Z</dcterms:created>
  <dcterms:modified xsi:type="dcterms:W3CDTF">2022-07-07T13:43:27Z</dcterms:modified>
  <cp:category/>
  <cp:version/>
  <cp:contentType/>
  <cp:contentStatus/>
</cp:coreProperties>
</file>